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nologyds\Projekty\24_Frydek-Mistek_parkoviště_Na_Půstkách\10_stavba\REVIZE 2025.07.14 ÚPRAVA HARMONOGRAMU\"/>
    </mc:Choice>
  </mc:AlternateContent>
  <xr:revisionPtr revIDLastSave="0" documentId="13_ncr:1_{677BF56B-59B7-4094-BCED-2C3D7D2BBC2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Harmonogram" sheetId="1" r:id="rId1"/>
    <sheet name="Finance-měsíční" sheetId="2" state="hidden" r:id="rId2"/>
    <sheet name="Měsíční finanční průběh" sheetId="4" state="hidden" r:id="rId3"/>
    <sheet name="Součtový finanční průběh" sheetId="5" state="hidden" r:id="rId4"/>
    <sheet name="Graf-hodnoty" sheetId="3" state="hidden" r:id="rId5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 localSheetId="1">'Finance-měsíční'!$F$3</definedName>
    <definedName name="Objednatel" localSheetId="0">Harmonogram!#REF!</definedName>
    <definedName name="_xlnm.Print_Area" localSheetId="1">'Finance-měsíční'!$A$1:$U$134</definedName>
    <definedName name="_xlnm.Print_Area" localSheetId="0">Harmonogram!$A$1:$N$136</definedName>
    <definedName name="PocetMJ">#REF!</definedName>
    <definedName name="Poznamka">#REF!</definedName>
    <definedName name="Print_Area" localSheetId="1">'Finance-měsíční'!$A$1:$K$8</definedName>
    <definedName name="Print_Area" localSheetId="0">Harmonogram!$A$1:$E$8</definedName>
    <definedName name="Print_Titles" localSheetId="1">'Finance-měsíční'!$7:$8</definedName>
    <definedName name="Print_Titles" localSheetId="0">Harmonogram!$7:$8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tavbaCislo">Harmonogram!$D$1</definedName>
    <definedName name="StavbaNazev">Harmonogram!$E$1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1">'Finance-měsíční'!$B$3</definedName>
    <definedName name="Zhotovitel" localSheetId="0">Harmonogram!$B$3</definedName>
    <definedName name="ZhotovitelMisto">Harmonogram!$C$5</definedName>
    <definedName name="ZhotovitelMisto2">'Finance-měsíční'!$C$5</definedName>
    <definedName name="ZhotovitelNazev">Harmonogram!$C$3</definedName>
    <definedName name="ZhotovitelNazev2">'Finance-měsíční'!$C$3</definedName>
    <definedName name="ZhotovitelPSC">Harmonogram!$B$5</definedName>
    <definedName name="ZhotovitelPSC2">'Finance-měsíční'!$B$5</definedName>
    <definedName name="ZhotovitelUlice">Harmonogram!$C$4</definedName>
    <definedName name="ZhotovitelUlice2">'Finance-měsíční'!$C$4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2" l="1"/>
  <c r="J10" i="2" s="1"/>
  <c r="K11" i="2"/>
  <c r="K10" i="2" s="1"/>
  <c r="L11" i="2"/>
  <c r="L10" i="2" s="1"/>
  <c r="M11" i="2"/>
  <c r="M10" i="2" s="1"/>
  <c r="N11" i="2"/>
  <c r="N10" i="2" s="1"/>
  <c r="O11" i="2"/>
  <c r="O10" i="2" s="1"/>
  <c r="P11" i="2"/>
  <c r="P10" i="2" s="1"/>
  <c r="Q11" i="2"/>
  <c r="Q10" i="2" s="1"/>
  <c r="R11" i="2"/>
  <c r="R10" i="2" s="1"/>
  <c r="S11" i="2"/>
  <c r="S10" i="2" s="1"/>
  <c r="T11" i="2"/>
  <c r="T10" i="2" s="1"/>
  <c r="U11" i="2"/>
  <c r="U10" i="2" s="1"/>
  <c r="O15" i="2"/>
  <c r="P15" i="2"/>
  <c r="Q15" i="2"/>
  <c r="R15" i="2"/>
  <c r="S15" i="2"/>
  <c r="T15" i="2"/>
  <c r="U15" i="2"/>
  <c r="M50" i="2"/>
  <c r="N50" i="2"/>
  <c r="O50" i="2"/>
  <c r="P50" i="2"/>
  <c r="Q50" i="2"/>
  <c r="R50" i="2"/>
  <c r="S50" i="2"/>
  <c r="T50" i="2"/>
  <c r="U50" i="2"/>
  <c r="M54" i="2"/>
  <c r="N54" i="2"/>
  <c r="O54" i="2"/>
  <c r="P54" i="2"/>
  <c r="Q54" i="2"/>
  <c r="R54" i="2"/>
  <c r="S54" i="2"/>
  <c r="T54" i="2"/>
  <c r="U54" i="2"/>
  <c r="J67" i="2"/>
  <c r="K67" i="2"/>
  <c r="L67" i="2"/>
  <c r="M67" i="2"/>
  <c r="N67" i="2"/>
  <c r="O67" i="2"/>
  <c r="P67" i="2"/>
  <c r="Q67" i="2"/>
  <c r="R67" i="2"/>
  <c r="S67" i="2"/>
  <c r="T67" i="2"/>
  <c r="U67" i="2"/>
  <c r="J94" i="2"/>
  <c r="K94" i="2"/>
  <c r="L94" i="2"/>
  <c r="L14" i="2" s="1"/>
  <c r="M94" i="2"/>
  <c r="N94" i="2"/>
  <c r="O94" i="2"/>
  <c r="P94" i="2"/>
  <c r="Q94" i="2"/>
  <c r="R94" i="2"/>
  <c r="S94" i="2"/>
  <c r="T94" i="2"/>
  <c r="U94" i="2"/>
  <c r="P107" i="2"/>
  <c r="P106" i="2" s="1"/>
  <c r="Q107" i="2"/>
  <c r="Q106" i="2" s="1"/>
  <c r="R107" i="2"/>
  <c r="R106" i="2" s="1"/>
  <c r="S107" i="2"/>
  <c r="S106" i="2" s="1"/>
  <c r="T107" i="2"/>
  <c r="T106" i="2" s="1"/>
  <c r="U107" i="2"/>
  <c r="U106" i="2" s="1"/>
  <c r="Q123" i="2"/>
  <c r="Q122" i="2" s="1"/>
  <c r="R123" i="2"/>
  <c r="R122" i="2" s="1"/>
  <c r="S123" i="2"/>
  <c r="S122" i="2" s="1"/>
  <c r="T123" i="2"/>
  <c r="T122" i="2" s="1"/>
  <c r="U123" i="2"/>
  <c r="U122" i="2" s="1"/>
  <c r="K14" i="2" l="1"/>
  <c r="O14" i="2"/>
  <c r="Q14" i="2"/>
  <c r="J14" i="2"/>
  <c r="J9" i="2" s="1"/>
  <c r="B2" i="3" s="1"/>
  <c r="C2" i="3" s="1"/>
  <c r="S14" i="2"/>
  <c r="S9" i="2" s="1"/>
  <c r="M14" i="2"/>
  <c r="M9" i="2" s="1"/>
  <c r="B5" i="3" s="1"/>
  <c r="P14" i="2"/>
  <c r="P9" i="2" s="1"/>
  <c r="R14" i="2"/>
  <c r="R9" i="2" s="1"/>
  <c r="N14" i="2"/>
  <c r="U14" i="2"/>
  <c r="L9" i="2"/>
  <c r="T14" i="2"/>
  <c r="T9" i="2" s="1"/>
  <c r="K9" i="2"/>
  <c r="U9" i="2"/>
  <c r="Q9" i="2"/>
  <c r="N9" i="2"/>
  <c r="O9" i="2"/>
  <c r="B2" i="2"/>
  <c r="S133" i="2" l="1"/>
  <c r="B11" i="3"/>
  <c r="T133" i="2"/>
  <c r="B12" i="3"/>
  <c r="N133" i="2"/>
  <c r="B6" i="3"/>
  <c r="L133" i="2"/>
  <c r="B4" i="3"/>
  <c r="R133" i="2"/>
  <c r="B10" i="3"/>
  <c r="P133" i="2"/>
  <c r="B8" i="3"/>
  <c r="O133" i="2"/>
  <c r="B7" i="3"/>
  <c r="Q133" i="2"/>
  <c r="B9" i="3"/>
  <c r="K133" i="2"/>
  <c r="B3" i="3"/>
  <c r="C3" i="3" s="1"/>
  <c r="U133" i="2"/>
  <c r="B13" i="3"/>
  <c r="M134" i="2"/>
  <c r="M133" i="2"/>
  <c r="J133" i="2"/>
  <c r="J134" i="2"/>
  <c r="C4" i="3" l="1"/>
  <c r="C5" i="3" s="1"/>
  <c r="C6" i="3" s="1"/>
  <c r="C7" i="3" s="1"/>
  <c r="C8" i="3" s="1"/>
  <c r="C9" i="3" s="1"/>
  <c r="C10" i="3" s="1"/>
  <c r="C11" i="3" s="1"/>
  <c r="C12" i="3" s="1"/>
  <c r="C13" i="3" s="1"/>
  <c r="W129" i="2"/>
</calcChain>
</file>

<file path=xl/sharedStrings.xml><?xml version="1.0" encoding="utf-8"?>
<sst xmlns="http://schemas.openxmlformats.org/spreadsheetml/2006/main" count="342" uniqueCount="259">
  <si>
    <t xml:space="preserve">Zhotovitel : </t>
  </si>
  <si>
    <t>Číslo</t>
  </si>
  <si>
    <t>Název</t>
  </si>
  <si>
    <t>Začátek činnosti</t>
  </si>
  <si>
    <t>Konec činnosti</t>
  </si>
  <si>
    <t>Cena (Kč)</t>
  </si>
  <si>
    <t>Nh</t>
  </si>
  <si>
    <t>Počet prac. dní</t>
  </si>
  <si>
    <t>Prům. počet prac.</t>
  </si>
  <si>
    <t>2021/169</t>
  </si>
  <si>
    <t>Polyfunkční komunitní centrum v Ratiboři</t>
  </si>
  <si>
    <t>TM Stav, spol. s r.o.</t>
  </si>
  <si>
    <t>Jasenice 729</t>
  </si>
  <si>
    <t>Vsetín</t>
  </si>
  <si>
    <t>75501</t>
  </si>
  <si>
    <t>01</t>
  </si>
  <si>
    <t>Vedlejší a ostatní náklady</t>
  </si>
  <si>
    <t>VN a ON</t>
  </si>
  <si>
    <t>VN</t>
  </si>
  <si>
    <t>Vedlejší náklady</t>
  </si>
  <si>
    <t>ON</t>
  </si>
  <si>
    <t>Ostatní náklady</t>
  </si>
  <si>
    <t>SO 01</t>
  </si>
  <si>
    <t>Přístavba objektu polyfunkčního komunitního centra</t>
  </si>
  <si>
    <t>D.1.4.4</t>
  </si>
  <si>
    <t>Vzduchotechnika, chlazení</t>
  </si>
  <si>
    <t>94-1</t>
  </si>
  <si>
    <t>Lešení - Zařízení SO 01.1</t>
  </si>
  <si>
    <t>94-2</t>
  </si>
  <si>
    <t>Lešení - Zařízení SO 01.2</t>
  </si>
  <si>
    <t>94-3</t>
  </si>
  <si>
    <t>Lešení - Zařízení SO 01.3</t>
  </si>
  <si>
    <t>94-4</t>
  </si>
  <si>
    <t>Lešení - Zařízení SO 01.4</t>
  </si>
  <si>
    <t>94-5</t>
  </si>
  <si>
    <t>Lešení - Zařízení SO 01.5</t>
  </si>
  <si>
    <t>713-1</t>
  </si>
  <si>
    <t>Izolace tepelné - Zařízení SO 01.1</t>
  </si>
  <si>
    <t>713-2</t>
  </si>
  <si>
    <t>Izolace tepelné - Zařízení SO 01.2</t>
  </si>
  <si>
    <t>713-3</t>
  </si>
  <si>
    <t>Izolace tepelné - Zařízení SO 01.3</t>
  </si>
  <si>
    <t>713-4</t>
  </si>
  <si>
    <t>Izolace tepelné - Zařízení SO 01.4</t>
  </si>
  <si>
    <t>713-5</t>
  </si>
  <si>
    <t>Izolace tepelné - Zařízení SO 01.5</t>
  </si>
  <si>
    <t>728-1</t>
  </si>
  <si>
    <t>Vzduchotechnika - Zařízení SO 01.1</t>
  </si>
  <si>
    <t>728-2</t>
  </si>
  <si>
    <t>Vzduchotechnika - Zařízení SO 01.2</t>
  </si>
  <si>
    <t>728-3</t>
  </si>
  <si>
    <t>Vzduchotechnika - Zařízení SO 01.3</t>
  </si>
  <si>
    <t>728-4</t>
  </si>
  <si>
    <t>Vzduchotechnika - Zařízení SO 01.4</t>
  </si>
  <si>
    <t>728-5</t>
  </si>
  <si>
    <t>Vzduchotechnika - Zařízení SO 01.5</t>
  </si>
  <si>
    <t>728-6</t>
  </si>
  <si>
    <t>Vzduchotechnika - Zařízení SO 01.K1</t>
  </si>
  <si>
    <t>767-1</t>
  </si>
  <si>
    <t>Konstrukce zámečnické - Zařízení SO 01.1</t>
  </si>
  <si>
    <t>767-2</t>
  </si>
  <si>
    <t>Konstrukce zámečnické - Zařízení SO 01.2</t>
  </si>
  <si>
    <t>767-3</t>
  </si>
  <si>
    <t>Konstrukce zámečnické - Zařízení SO 01.3</t>
  </si>
  <si>
    <t>767-4</t>
  </si>
  <si>
    <t>Konstrukce zámečnické - Zařízení SO 01.4</t>
  </si>
  <si>
    <t>767-5</t>
  </si>
  <si>
    <t>Konstrukce zámečnické - Zařízení SO 01.5</t>
  </si>
  <si>
    <t>767-6</t>
  </si>
  <si>
    <t>Konstrukce zámečnické - Zařízení SO 01.K1</t>
  </si>
  <si>
    <t>783-1</t>
  </si>
  <si>
    <t>Nátěry - Zařízení SO 01.1</t>
  </si>
  <si>
    <t>783-2</t>
  </si>
  <si>
    <t>Nátěry - Zařízení SO 01.2</t>
  </si>
  <si>
    <t>783-3</t>
  </si>
  <si>
    <t>Nátěry - Zařízení SO 01.3</t>
  </si>
  <si>
    <t>783-4</t>
  </si>
  <si>
    <t>Nátěry - Zařízení SO 01.4</t>
  </si>
  <si>
    <t>783-5</t>
  </si>
  <si>
    <t>Nátěry - Zařízení SO 01.5</t>
  </si>
  <si>
    <t>783-6</t>
  </si>
  <si>
    <t>Nátěry - Zařízení SO 01.K1</t>
  </si>
  <si>
    <t>799-1</t>
  </si>
  <si>
    <t>Ostatní - Zařízení SO 01.1</t>
  </si>
  <si>
    <t>799-2</t>
  </si>
  <si>
    <t>Ostatní - Zařízení SO 01.2</t>
  </si>
  <si>
    <t>799-3</t>
  </si>
  <si>
    <t>Ostatní - Zařízení SO 01.3</t>
  </si>
  <si>
    <t>799-4</t>
  </si>
  <si>
    <t>Ostatní - Zařízení SO 01.4</t>
  </si>
  <si>
    <t>799-5</t>
  </si>
  <si>
    <t>Ostatní - Zařízení SO 01.5</t>
  </si>
  <si>
    <t>799-6</t>
  </si>
  <si>
    <t>Ostatní - Zařízení SO 01.K1</t>
  </si>
  <si>
    <t>D.1.4.5</t>
  </si>
  <si>
    <t>Silnoproudá elektrotechnika včetně ochrany před bleskem</t>
  </si>
  <si>
    <t>_1</t>
  </si>
  <si>
    <t>Dodávky</t>
  </si>
  <si>
    <t>M21</t>
  </si>
  <si>
    <t>Elektromontáže</t>
  </si>
  <si>
    <t>M99</t>
  </si>
  <si>
    <t xml:space="preserve">Ostatní </t>
  </si>
  <si>
    <t>D.1.4.3</t>
  </si>
  <si>
    <t>Vytápění</t>
  </si>
  <si>
    <t>95</t>
  </si>
  <si>
    <t>Dokončovací konstrukce na pozemních stavbách</t>
  </si>
  <si>
    <t>713</t>
  </si>
  <si>
    <t>Izolace tepelné</t>
  </si>
  <si>
    <t>721</t>
  </si>
  <si>
    <t>Vnitřní kanalizace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</si>
  <si>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</si>
  <si>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</si>
  <si>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</si>
  <si>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</si>
  <si>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</si>
  <si>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</si>
  <si>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</si>
  <si>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</si>
  <si>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</si>
  <si>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</si>
  <si>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736</t>
  </si>
  <si>
    <t>Podlahové vytápění</t>
  </si>
  <si>
    <t>767</t>
  </si>
  <si>
    <t>Konstrukce zámečnické</t>
  </si>
  <si>
    <t>783</t>
  </si>
  <si>
    <t>Nátěry</t>
  </si>
  <si>
    <t>799</t>
  </si>
  <si>
    <t>Ostatní</t>
  </si>
  <si>
    <t>D.1.1</t>
  </si>
  <si>
    <t>Architektonicko - stavební řešení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</si>
  <si>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</si>
  <si>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</si>
  <si>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</si>
  <si>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</si>
  <si>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</si>
  <si>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</si>
  <si>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</si>
  <si>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</si>
  <si>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</si>
  <si>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</si>
  <si>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</si>
  <si>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</si>
  <si>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</si>
  <si>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</si>
  <si>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</si>
  <si>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</si>
  <si>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93</t>
  </si>
  <si>
    <t>Dokončovací práce inženýrských staveb</t>
  </si>
  <si>
    <t>94</t>
  </si>
  <si>
    <t>Lešení a stavební výtahy</t>
  </si>
  <si>
    <t>99</t>
  </si>
  <si>
    <t>Staveništní přesun hmot</t>
  </si>
  <si>
    <t>711</t>
  </si>
  <si>
    <t>Izolace proti vodě</t>
  </si>
  <si>
    <t>712</t>
  </si>
  <si>
    <t>Povlakové krytiny</t>
  </si>
  <si>
    <t>725</t>
  </si>
  <si>
    <t>Zařizovací předměty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</si>
  <si>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</si>
  <si>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</si>
  <si>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</si>
  <si>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</si>
  <si>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</si>
  <si>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</si>
  <si>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</si>
  <si>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</si>
  <si>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766</t>
  </si>
  <si>
    <t>Konstrukce truhlářské</t>
  </si>
  <si>
    <t>771</t>
  </si>
  <si>
    <t>Podlahy z dlaždic a obklady</t>
  </si>
  <si>
    <t>784</t>
  </si>
  <si>
    <t>Malby</t>
  </si>
  <si>
    <t>D.1.4.1</t>
  </si>
  <si>
    <t>Zdravotně technické instalace</t>
  </si>
  <si>
    <t>8</t>
  </si>
  <si>
    <t>Trubní vedení</t>
  </si>
  <si>
    <t>726</t>
  </si>
  <si>
    <t>Předstěnové systémy</t>
  </si>
  <si>
    <t>SO 02</t>
  </si>
  <si>
    <t>Výstavba zpevněných ploch</t>
  </si>
  <si>
    <t>5</t>
  </si>
  <si>
    <t>Komunikace</t>
  </si>
  <si>
    <t>91</t>
  </si>
  <si>
    <t>Doplňující práce na komunikaci</t>
  </si>
  <si>
    <t>M22</t>
  </si>
  <si>
    <t>Montáž sdělovací a zabezp. techniky</t>
  </si>
  <si>
    <t>M46</t>
  </si>
  <si>
    <t>Zemní práce při montážích</t>
  </si>
  <si>
    <t>SO 05</t>
  </si>
  <si>
    <t>Parkoviště pro polyfunkční komunitní centrum</t>
  </si>
  <si>
    <t>96</t>
  </si>
  <si>
    <t>Bourání konstrukcí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</si>
  <si>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</si>
  <si>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</si>
  <si>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</si>
  <si>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</si>
  <si>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</si>
  <si>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</si>
  <si>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</si>
  <si>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</si>
  <si>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</si>
  <si>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</si>
  <si>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</si>
  <si>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</si>
  <si>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Cena za měsíc</t>
  </si>
  <si>
    <t>Cena za rok</t>
  </si>
  <si>
    <t>2021 říjen</t>
  </si>
  <si>
    <t>2021 listopad</t>
  </si>
  <si>
    <t>2021 prosinec</t>
  </si>
  <si>
    <t>2022 leden</t>
  </si>
  <si>
    <t>2022 únor</t>
  </si>
  <si>
    <t>2022 březen</t>
  </si>
  <si>
    <t>2022 duben</t>
  </si>
  <si>
    <t>2022 květen</t>
  </si>
  <si>
    <t>2022 červen</t>
  </si>
  <si>
    <t>2022 červenec</t>
  </si>
  <si>
    <t>2022 srpen</t>
  </si>
  <si>
    <t>2022 září</t>
  </si>
  <si>
    <t>PŘEDÁNÍ STAVENIŠTĚ</t>
  </si>
  <si>
    <t>ZAŘÍZENÍ STAVENIŠTĚ</t>
  </si>
  <si>
    <t>ZEMNÍ PRÁCE</t>
  </si>
  <si>
    <t>ZÁKLADY A ZVLÁŠTNÍ ZAKLÁDÁNÍ</t>
  </si>
  <si>
    <t>SVISLÉ A KOMPLETNÍ KONSTRUKCE</t>
  </si>
  <si>
    <t>VODOROVNÉ KONSTRUKCE</t>
  </si>
  <si>
    <t>ZÁMEČNICKÉ KONSTRUKCE</t>
  </si>
  <si>
    <t>ÚPRAVY POVRCHŮ</t>
  </si>
  <si>
    <t>VEŘEJNÝ MOBILIÁŘ</t>
  </si>
  <si>
    <t>ODPADOVÉ HOSPODÁŘSTVÍ</t>
  </si>
  <si>
    <t>PŘELOŽKA KANALIZACE</t>
  </si>
  <si>
    <t>PŘELOŽKA VODOVODU</t>
  </si>
  <si>
    <t>ODVODNĚNÍ</t>
  </si>
  <si>
    <t>VEŘEJNÉ OSVĚTLENÍ</t>
  </si>
  <si>
    <t>ZELEŇ A TERENNÍ ÚPRAVY</t>
  </si>
  <si>
    <t>PŘEDÁNÍ STAVBY</t>
  </si>
  <si>
    <t>Začátek činnosti datum</t>
  </si>
  <si>
    <t>Konec činnosti datum</t>
  </si>
  <si>
    <t>Harmonogram stavby : PARKOVIŠTĚ A PARK NA UL. NA PŮSTKÁCH</t>
  </si>
  <si>
    <t xml:space="preserve"> </t>
  </si>
  <si>
    <t>KOMUNIKACE SILNIČNÍ</t>
  </si>
  <si>
    <t>KOMUNIKACE PĚŠÍ</t>
  </si>
  <si>
    <t>1. MĚSÍC</t>
  </si>
  <si>
    <t>2. MĚSÍC</t>
  </si>
  <si>
    <t>3. MĚSÍC</t>
  </si>
  <si>
    <t>4. MĚSÍC</t>
  </si>
  <si>
    <t>5. MĚSÍC</t>
  </si>
  <si>
    <t>6. MĚSÍC</t>
  </si>
  <si>
    <t>1. kontrolní prohlídka stavby</t>
  </si>
  <si>
    <t>2. kontrolní prohlídka stavby</t>
  </si>
  <si>
    <t>3. kontrolní prohlídka stavby</t>
  </si>
  <si>
    <t>4. kontrolní prohlídka stavby</t>
  </si>
  <si>
    <t>5. kontrolní prohlídka stavby</t>
  </si>
  <si>
    <t>6. kontrolní prohlídka stavby</t>
  </si>
  <si>
    <t>7. kontrolní prohlídka stavby</t>
  </si>
  <si>
    <t>8. kontrolní prohlídka stavby</t>
  </si>
  <si>
    <t>9. kontrolní prohlídka stavby</t>
  </si>
  <si>
    <t>10. kontrolní prohlídka stavby</t>
  </si>
  <si>
    <t>1. fáze realizace</t>
  </si>
  <si>
    <t>2. fáze realizace</t>
  </si>
  <si>
    <t>3. fáze realizace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</si>
</sst>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2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indexed="9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0"/>
      <color theme="0"/>
      <name val="Arial CE"/>
      <charset val="238"/>
    </font>
    <font>
      <b/>
      <sz val="14"/>
      <color theme="0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4"/>
        </stop>
        <stop position="1">
          <color theme="4"/>
        </stop>
      </gradientFill>
    </fill>
    <fill>
      <gradientFill degree="180">
        <stop position="0">
          <color theme="0"/>
        </stop>
        <stop position="1">
          <color theme="0"/>
        </stop>
      </gradientFill>
    </fill>
    <fill>
      <patternFill patternType="solid">
        <fgColor theme="4"/>
        <bgColor auto="1"/>
      </patternFill>
    </fill>
    <fill>
      <gradientFill degree="180">
        <stop position="0">
          <color theme="4"/>
        </stop>
        <stop position="1">
          <color theme="4"/>
        </stop>
      </gradient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0" xfId="0" applyNumberFormat="1"/>
    <xf numFmtId="49" fontId="0" fillId="0" borderId="1" xfId="0" applyNumberFormat="1" applyBorder="1"/>
    <xf numFmtId="49" fontId="0" fillId="0" borderId="1" xfId="0" applyNumberFormat="1" applyBorder="1" applyAlignment="1">
      <alignment horizontal="right"/>
    </xf>
    <xf numFmtId="49" fontId="0" fillId="0" borderId="2" xfId="0" applyNumberFormat="1" applyBorder="1" applyAlignment="1">
      <alignment horizontal="right"/>
    </xf>
    <xf numFmtId="49" fontId="0" fillId="0" borderId="0" xfId="0" applyNumberFormat="1"/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/>
    <xf numFmtId="0" fontId="0" fillId="0" borderId="0" xfId="0" applyAlignment="1">
      <alignment horizontal="right"/>
    </xf>
    <xf numFmtId="3" fontId="0" fillId="2" borderId="0" xfId="0" applyNumberFormat="1" applyFill="1" applyAlignment="1">
      <alignment horizontal="center" vertical="center" wrapText="1" shrinkToFit="1"/>
    </xf>
    <xf numFmtId="3" fontId="4" fillId="2" borderId="0" xfId="0" applyNumberFormat="1" applyFont="1" applyFill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7" fillId="0" borderId="3" xfId="0" applyNumberFormat="1" applyFont="1" applyBorder="1" applyAlignment="1">
      <alignment horizontal="center"/>
    </xf>
    <xf numFmtId="3" fontId="7" fillId="2" borderId="4" xfId="0" applyNumberFormat="1" applyFont="1" applyFill="1" applyBorder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 vertical="center" wrapText="1" shrinkToFit="1"/>
    </xf>
    <xf numFmtId="3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top"/>
    </xf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49" fontId="0" fillId="3" borderId="2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8" fillId="0" borderId="1" xfId="0" applyNumberFormat="1" applyFont="1" applyBorder="1" applyAlignment="1">
      <alignment horizontal="left" vertical="center"/>
    </xf>
    <xf numFmtId="3" fontId="0" fillId="0" borderId="1" xfId="0" applyNumberFormat="1" applyBorder="1"/>
    <xf numFmtId="3" fontId="5" fillId="0" borderId="1" xfId="0" applyNumberFormat="1" applyFont="1" applyBorder="1" applyAlignment="1">
      <alignment horizontal="left" vertical="center"/>
    </xf>
    <xf numFmtId="3" fontId="0" fillId="0" borderId="1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1" xfId="0" applyNumberFormat="1" applyBorder="1" applyAlignment="1">
      <alignment horizontal="left"/>
    </xf>
    <xf numFmtId="3" fontId="0" fillId="0" borderId="2" xfId="0" applyNumberFormat="1" applyBorder="1" applyAlignment="1">
      <alignment horizontal="left"/>
    </xf>
    <xf numFmtId="0" fontId="0" fillId="0" borderId="5" xfId="0" applyBorder="1"/>
    <xf numFmtId="3" fontId="0" fillId="0" borderId="5" xfId="0" applyNumberFormat="1" applyBorder="1"/>
    <xf numFmtId="0" fontId="0" fillId="0" borderId="8" xfId="0" applyBorder="1"/>
    <xf numFmtId="3" fontId="0" fillId="0" borderId="8" xfId="0" applyNumberFormat="1" applyBorder="1"/>
    <xf numFmtId="0" fontId="0" fillId="0" borderId="6" xfId="0" applyBorder="1"/>
    <xf numFmtId="0" fontId="0" fillId="0" borderId="20" xfId="0" applyBorder="1"/>
    <xf numFmtId="3" fontId="0" fillId="0" borderId="20" xfId="0" applyNumberFormat="1" applyBorder="1"/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0" fillId="0" borderId="26" xfId="0" applyBorder="1"/>
    <xf numFmtId="49" fontId="2" fillId="2" borderId="0" xfId="0" applyNumberFormat="1" applyFont="1" applyFill="1" applyAlignment="1">
      <alignment horizontal="center" vertical="center"/>
    </xf>
    <xf numFmtId="49" fontId="7" fillId="0" borderId="2" xfId="0" applyNumberFormat="1" applyFont="1" applyBorder="1"/>
    <xf numFmtId="49" fontId="7" fillId="3" borderId="2" xfId="0" applyNumberFormat="1" applyFont="1" applyFill="1" applyBorder="1" applyAlignment="1">
      <alignment horizontal="left"/>
    </xf>
    <xf numFmtId="3" fontId="7" fillId="0" borderId="2" xfId="0" applyNumberFormat="1" applyFont="1" applyBorder="1"/>
    <xf numFmtId="0" fontId="7" fillId="0" borderId="2" xfId="0" applyFont="1" applyBorder="1"/>
    <xf numFmtId="49" fontId="0" fillId="0" borderId="27" xfId="0" applyNumberFormat="1" applyBorder="1"/>
    <xf numFmtId="49" fontId="0" fillId="0" borderId="30" xfId="0" applyNumberFormat="1" applyBorder="1"/>
    <xf numFmtId="49" fontId="0" fillId="0" borderId="34" xfId="0" applyNumberFormat="1" applyBorder="1"/>
    <xf numFmtId="0" fontId="0" fillId="0" borderId="35" xfId="0" applyBorder="1"/>
    <xf numFmtId="3" fontId="0" fillId="0" borderId="35" xfId="0" applyNumberFormat="1" applyBorder="1"/>
    <xf numFmtId="0" fontId="0" fillId="0" borderId="36" xfId="0" applyBorder="1"/>
    <xf numFmtId="14" fontId="0" fillId="0" borderId="5" xfId="0" applyNumberFormat="1" applyBorder="1" applyAlignment="1">
      <alignment horizontal="center"/>
    </xf>
    <xf numFmtId="0" fontId="0" fillId="0" borderId="9" xfId="0" applyBorder="1"/>
    <xf numFmtId="3" fontId="0" fillId="0" borderId="12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9" xfId="0" applyBorder="1"/>
    <xf numFmtId="14" fontId="0" fillId="0" borderId="39" xfId="0" applyNumberFormat="1" applyBorder="1" applyAlignment="1">
      <alignment horizontal="center"/>
    </xf>
    <xf numFmtId="3" fontId="0" fillId="0" borderId="39" xfId="0" applyNumberFormat="1" applyBorder="1"/>
    <xf numFmtId="0" fontId="0" fillId="0" borderId="40" xfId="0" applyBorder="1"/>
    <xf numFmtId="3" fontId="0" fillId="0" borderId="33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0" fillId="0" borderId="42" xfId="0" applyNumberFormat="1" applyBorder="1"/>
    <xf numFmtId="49" fontId="0" fillId="0" borderId="28" xfId="0" applyNumberFormat="1" applyBorder="1"/>
    <xf numFmtId="0" fontId="0" fillId="0" borderId="35" xfId="0" applyBorder="1" applyAlignment="1">
      <alignment horizontal="center"/>
    </xf>
    <xf numFmtId="3" fontId="0" fillId="2" borderId="32" xfId="0" applyNumberFormat="1" applyFill="1" applyBorder="1" applyAlignment="1">
      <alignment horizontal="center" vertical="center" wrapText="1" shrinkToFit="1"/>
    </xf>
    <xf numFmtId="49" fontId="0" fillId="0" borderId="23" xfId="0" applyNumberFormat="1" applyBorder="1"/>
    <xf numFmtId="14" fontId="0" fillId="0" borderId="23" xfId="0" applyNumberFormat="1" applyBorder="1" applyAlignment="1">
      <alignment horizontal="right"/>
    </xf>
    <xf numFmtId="14" fontId="0" fillId="0" borderId="30" xfId="0" applyNumberFormat="1" applyBorder="1" applyAlignment="1">
      <alignment horizontal="right"/>
    </xf>
    <xf numFmtId="0" fontId="6" fillId="0" borderId="1" xfId="0" applyFont="1" applyBorder="1" applyAlignment="1">
      <alignment vertical="top"/>
    </xf>
    <xf numFmtId="3" fontId="0" fillId="2" borderId="33" xfId="0" applyNumberFormat="1" applyFill="1" applyBorder="1" applyAlignment="1">
      <alignment horizontal="center" vertical="center" wrapText="1" shrinkToFit="1"/>
    </xf>
    <xf numFmtId="3" fontId="9" fillId="4" borderId="23" xfId="0" applyNumberFormat="1" applyFont="1" applyFill="1" applyBorder="1" applyAlignment="1">
      <alignment horizontal="center"/>
    </xf>
    <xf numFmtId="3" fontId="0" fillId="5" borderId="0" xfId="0" applyNumberFormat="1" applyFill="1" applyAlignment="1">
      <alignment horizontal="center"/>
    </xf>
    <xf numFmtId="3" fontId="9" fillId="6" borderId="23" xfId="0" applyNumberFormat="1" applyFont="1" applyFill="1" applyBorder="1" applyAlignment="1">
      <alignment horizontal="center"/>
    </xf>
    <xf numFmtId="3" fontId="0" fillId="7" borderId="23" xfId="0" applyNumberFormat="1" applyFill="1" applyBorder="1" applyAlignment="1">
      <alignment horizontal="center"/>
    </xf>
    <xf numFmtId="3" fontId="0" fillId="7" borderId="47" xfId="0" applyNumberFormat="1" applyFill="1" applyBorder="1" applyAlignment="1">
      <alignment horizontal="center"/>
    </xf>
    <xf numFmtId="3" fontId="0" fillId="7" borderId="22" xfId="0" applyNumberFormat="1" applyFill="1" applyBorder="1" applyAlignment="1">
      <alignment horizontal="center"/>
    </xf>
    <xf numFmtId="3" fontId="0" fillId="7" borderId="21" xfId="0" applyNumberFormat="1" applyFill="1" applyBorder="1" applyAlignment="1">
      <alignment horizontal="center"/>
    </xf>
    <xf numFmtId="3" fontId="9" fillId="5" borderId="49" xfId="0" applyNumberFormat="1" applyFont="1" applyFill="1" applyBorder="1" applyAlignment="1">
      <alignment horizontal="center"/>
    </xf>
    <xf numFmtId="3" fontId="0" fillId="5" borderId="19" xfId="0" applyNumberFormat="1" applyFill="1" applyBorder="1" applyAlignment="1">
      <alignment horizontal="center"/>
    </xf>
    <xf numFmtId="3" fontId="0" fillId="5" borderId="18" xfId="0" applyNumberFormat="1" applyFill="1" applyBorder="1" applyAlignment="1">
      <alignment horizontal="center"/>
    </xf>
    <xf numFmtId="3" fontId="0" fillId="5" borderId="21" xfId="0" applyNumberFormat="1" applyFill="1" applyBorder="1" applyAlignment="1">
      <alignment horizontal="center"/>
    </xf>
    <xf numFmtId="3" fontId="0" fillId="7" borderId="51" xfId="0" applyNumberFormat="1" applyFill="1" applyBorder="1" applyAlignment="1">
      <alignment horizontal="center"/>
    </xf>
    <xf numFmtId="3" fontId="0" fillId="8" borderId="49" xfId="0" applyNumberFormat="1" applyFill="1" applyBorder="1" applyAlignment="1">
      <alignment horizontal="center"/>
    </xf>
    <xf numFmtId="3" fontId="9" fillId="6" borderId="21" xfId="0" applyNumberFormat="1" applyFont="1" applyFill="1" applyBorder="1" applyAlignment="1">
      <alignment horizontal="center"/>
    </xf>
    <xf numFmtId="3" fontId="0" fillId="7" borderId="50" xfId="0" applyNumberFormat="1" applyFill="1" applyBorder="1" applyAlignment="1">
      <alignment horizontal="center"/>
    </xf>
    <xf numFmtId="3" fontId="0" fillId="3" borderId="18" xfId="0" applyNumberFormat="1" applyFill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0" fontId="0" fillId="0" borderId="23" xfId="0" applyBorder="1" applyAlignment="1">
      <alignment vertical="center"/>
    </xf>
    <xf numFmtId="3" fontId="0" fillId="5" borderId="28" xfId="0" applyNumberFormat="1" applyFill="1" applyBorder="1" applyAlignment="1">
      <alignment horizontal="center"/>
    </xf>
    <xf numFmtId="3" fontId="0" fillId="5" borderId="34" xfId="0" applyNumberFormat="1" applyFill="1" applyBorder="1" applyAlignment="1">
      <alignment horizontal="center"/>
    </xf>
    <xf numFmtId="3" fontId="9" fillId="5" borderId="30" xfId="0" applyNumberFormat="1" applyFont="1" applyFill="1" applyBorder="1" applyAlignment="1">
      <alignment horizontal="center"/>
    </xf>
    <xf numFmtId="3" fontId="9" fillId="5" borderId="20" xfId="0" applyNumberFormat="1" applyFont="1" applyFill="1" applyBorder="1" applyAlignment="1">
      <alignment horizontal="center"/>
    </xf>
    <xf numFmtId="3" fontId="9" fillId="5" borderId="34" xfId="0" applyNumberFormat="1" applyFont="1" applyFill="1" applyBorder="1" applyAlignment="1">
      <alignment horizontal="center"/>
    </xf>
    <xf numFmtId="3" fontId="0" fillId="5" borderId="52" xfId="0" applyNumberFormat="1" applyFill="1" applyBorder="1" applyAlignment="1">
      <alignment horizontal="center"/>
    </xf>
    <xf numFmtId="3" fontId="0" fillId="5" borderId="35" xfId="0" applyNumberFormat="1" applyFill="1" applyBorder="1" applyAlignment="1">
      <alignment horizontal="center"/>
    </xf>
    <xf numFmtId="3" fontId="9" fillId="6" borderId="30" xfId="0" applyNumberFormat="1" applyFont="1" applyFill="1" applyBorder="1" applyAlignment="1">
      <alignment horizontal="center"/>
    </xf>
    <xf numFmtId="3" fontId="0" fillId="5" borderId="8" xfId="0" applyNumberFormat="1" applyFill="1" applyBorder="1" applyAlignment="1">
      <alignment horizontal="center"/>
    </xf>
    <xf numFmtId="3" fontId="9" fillId="6" borderId="50" xfId="0" applyNumberFormat="1" applyFont="1" applyFill="1" applyBorder="1" applyAlignment="1">
      <alignment horizontal="center"/>
    </xf>
    <xf numFmtId="3" fontId="0" fillId="5" borderId="36" xfId="0" applyNumberFormat="1" applyFill="1" applyBorder="1" applyAlignment="1">
      <alignment horizontal="center"/>
    </xf>
    <xf numFmtId="3" fontId="0" fillId="5" borderId="53" xfId="0" applyNumberFormat="1" applyFill="1" applyBorder="1" applyAlignment="1">
      <alignment horizontal="center"/>
    </xf>
    <xf numFmtId="3" fontId="0" fillId="3" borderId="28" xfId="0" applyNumberFormat="1" applyFill="1" applyBorder="1" applyAlignment="1">
      <alignment horizontal="center"/>
    </xf>
    <xf numFmtId="3" fontId="0" fillId="7" borderId="30" xfId="0" applyNumberFormat="1" applyFill="1" applyBorder="1" applyAlignment="1">
      <alignment horizontal="center"/>
    </xf>
    <xf numFmtId="3" fontId="0" fillId="3" borderId="35" xfId="0" applyNumberFormat="1" applyFill="1" applyBorder="1" applyAlignment="1">
      <alignment horizontal="center"/>
    </xf>
    <xf numFmtId="3" fontId="0" fillId="8" borderId="35" xfId="0" applyNumberFormat="1" applyFill="1" applyBorder="1" applyAlignment="1">
      <alignment horizontal="center"/>
    </xf>
    <xf numFmtId="3" fontId="0" fillId="5" borderId="54" xfId="0" applyNumberFormat="1" applyFill="1" applyBorder="1" applyAlignment="1">
      <alignment horizontal="center"/>
    </xf>
    <xf numFmtId="3" fontId="0" fillId="5" borderId="26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5" borderId="55" xfId="0" applyNumberFormat="1" applyFill="1" applyBorder="1" applyAlignment="1">
      <alignment horizontal="center"/>
    </xf>
    <xf numFmtId="3" fontId="0" fillId="5" borderId="56" xfId="0" applyNumberFormat="1" applyFill="1" applyBorder="1" applyAlignment="1">
      <alignment horizontal="center"/>
    </xf>
    <xf numFmtId="3" fontId="0" fillId="5" borderId="58" xfId="0" applyNumberFormat="1" applyFill="1" applyBorder="1" applyAlignment="1">
      <alignment horizontal="center"/>
    </xf>
    <xf numFmtId="3" fontId="0" fillId="5" borderId="59" xfId="0" applyNumberFormat="1" applyFill="1" applyBorder="1" applyAlignment="1">
      <alignment horizontal="center"/>
    </xf>
    <xf numFmtId="3" fontId="0" fillId="5" borderId="60" xfId="0" applyNumberFormat="1" applyFill="1" applyBorder="1" applyAlignment="1">
      <alignment horizontal="center"/>
    </xf>
    <xf numFmtId="3" fontId="0" fillId="5" borderId="61" xfId="0" applyNumberFormat="1" applyFill="1" applyBorder="1" applyAlignment="1">
      <alignment horizontal="center"/>
    </xf>
    <xf numFmtId="3" fontId="0" fillId="5" borderId="62" xfId="0" applyNumberFormat="1" applyFill="1" applyBorder="1" applyAlignment="1">
      <alignment horizontal="center"/>
    </xf>
    <xf numFmtId="3" fontId="0" fillId="5" borderId="63" xfId="0" applyNumberFormat="1" applyFill="1" applyBorder="1" applyAlignment="1">
      <alignment horizontal="center"/>
    </xf>
    <xf numFmtId="3" fontId="0" fillId="3" borderId="57" xfId="0" applyNumberFormat="1" applyFill="1" applyBorder="1" applyAlignment="1">
      <alignment horizontal="center"/>
    </xf>
    <xf numFmtId="3" fontId="0" fillId="3" borderId="64" xfId="0" applyNumberFormat="1" applyFill="1" applyBorder="1" applyAlignment="1">
      <alignment horizontal="center"/>
    </xf>
    <xf numFmtId="3" fontId="0" fillId="3" borderId="60" xfId="0" applyNumberFormat="1" applyFill="1" applyBorder="1" applyAlignment="1">
      <alignment horizontal="center"/>
    </xf>
    <xf numFmtId="3" fontId="0" fillId="3" borderId="58" xfId="0" applyNumberFormat="1" applyFill="1" applyBorder="1" applyAlignment="1">
      <alignment horizontal="center"/>
    </xf>
    <xf numFmtId="3" fontId="0" fillId="3" borderId="59" xfId="0" applyNumberFormat="1" applyFill="1" applyBorder="1" applyAlignment="1">
      <alignment horizontal="center"/>
    </xf>
    <xf numFmtId="3" fontId="0" fillId="8" borderId="60" xfId="0" applyNumberFormat="1" applyFill="1" applyBorder="1" applyAlignment="1">
      <alignment horizontal="center"/>
    </xf>
    <xf numFmtId="3" fontId="0" fillId="5" borderId="65" xfId="0" applyNumberFormat="1" applyFill="1" applyBorder="1" applyAlignment="1">
      <alignment horizontal="center"/>
    </xf>
    <xf numFmtId="3" fontId="0" fillId="5" borderId="66" xfId="0" applyNumberFormat="1" applyFill="1" applyBorder="1" applyAlignment="1">
      <alignment horizontal="center"/>
    </xf>
    <xf numFmtId="3" fontId="0" fillId="5" borderId="67" xfId="0" applyNumberFormat="1" applyFill="1" applyBorder="1" applyAlignment="1">
      <alignment horizontal="center"/>
    </xf>
    <xf numFmtId="3" fontId="0" fillId="5" borderId="68" xfId="0" applyNumberFormat="1" applyFill="1" applyBorder="1" applyAlignment="1">
      <alignment horizontal="center"/>
    </xf>
    <xf numFmtId="3" fontId="0" fillId="8" borderId="56" xfId="0" applyNumberFormat="1" applyFill="1" applyBorder="1" applyAlignment="1">
      <alignment horizontal="center"/>
    </xf>
    <xf numFmtId="3" fontId="9" fillId="5" borderId="58" xfId="0" applyNumberFormat="1" applyFont="1" applyFill="1" applyBorder="1" applyAlignment="1">
      <alignment horizontal="center"/>
    </xf>
    <xf numFmtId="3" fontId="9" fillId="5" borderId="59" xfId="0" applyNumberFormat="1" applyFont="1" applyFill="1" applyBorder="1" applyAlignment="1">
      <alignment horizontal="center"/>
    </xf>
    <xf numFmtId="3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3" fontId="9" fillId="5" borderId="69" xfId="0" applyNumberFormat="1" applyFont="1" applyFill="1" applyBorder="1" applyAlignment="1">
      <alignment horizontal="center"/>
    </xf>
    <xf numFmtId="3" fontId="9" fillId="5" borderId="63" xfId="0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/>
    </xf>
    <xf numFmtId="3" fontId="0" fillId="5" borderId="70" xfId="0" applyNumberFormat="1" applyFill="1" applyBorder="1" applyAlignment="1">
      <alignment horizontal="center"/>
    </xf>
    <xf numFmtId="3" fontId="0" fillId="5" borderId="71" xfId="0" applyNumberFormat="1" applyFill="1" applyBorder="1" applyAlignment="1">
      <alignment horizontal="center"/>
    </xf>
    <xf numFmtId="3" fontId="0" fillId="5" borderId="72" xfId="0" applyNumberFormat="1" applyFill="1" applyBorder="1" applyAlignment="1">
      <alignment horizontal="center"/>
    </xf>
    <xf numFmtId="3" fontId="0" fillId="5" borderId="73" xfId="0" applyNumberFormat="1" applyFill="1" applyBorder="1" applyAlignment="1">
      <alignment horizontal="center"/>
    </xf>
    <xf numFmtId="3" fontId="0" fillId="8" borderId="67" xfId="0" applyNumberFormat="1" applyFill="1" applyBorder="1" applyAlignment="1">
      <alignment horizontal="center"/>
    </xf>
    <xf numFmtId="3" fontId="9" fillId="5" borderId="71" xfId="0" applyNumberFormat="1" applyFont="1" applyFill="1" applyBorder="1" applyAlignment="1">
      <alignment horizontal="center"/>
    </xf>
    <xf numFmtId="3" fontId="9" fillId="5" borderId="55" xfId="0" applyNumberFormat="1" applyFont="1" applyFill="1" applyBorder="1" applyAlignment="1">
      <alignment horizontal="center"/>
    </xf>
    <xf numFmtId="3" fontId="9" fillId="5" borderId="56" xfId="0" applyNumberFormat="1" applyFont="1" applyFill="1" applyBorder="1" applyAlignment="1">
      <alignment horizontal="center"/>
    </xf>
    <xf numFmtId="3" fontId="9" fillId="5" borderId="66" xfId="0" applyNumberFormat="1" applyFont="1" applyFill="1" applyBorder="1" applyAlignment="1">
      <alignment horizontal="center"/>
    </xf>
    <xf numFmtId="3" fontId="9" fillId="5" borderId="67" xfId="0" applyNumberFormat="1" applyFont="1" applyFill="1" applyBorder="1" applyAlignment="1">
      <alignment horizontal="center"/>
    </xf>
    <xf numFmtId="3" fontId="9" fillId="5" borderId="65" xfId="0" applyNumberFormat="1" applyFont="1" applyFill="1" applyBorder="1" applyAlignment="1">
      <alignment horizontal="center"/>
    </xf>
    <xf numFmtId="3" fontId="9" fillId="5" borderId="73" xfId="0" applyNumberFormat="1" applyFont="1" applyFill="1" applyBorder="1" applyAlignment="1">
      <alignment horizontal="center"/>
    </xf>
    <xf numFmtId="3" fontId="9" fillId="5" borderId="74" xfId="0" applyNumberFormat="1" applyFont="1" applyFill="1" applyBorder="1" applyAlignment="1">
      <alignment horizontal="center"/>
    </xf>
    <xf numFmtId="3" fontId="0" fillId="5" borderId="75" xfId="0" applyNumberFormat="1" applyFill="1" applyBorder="1" applyAlignment="1">
      <alignment horizontal="center"/>
    </xf>
    <xf numFmtId="3" fontId="0" fillId="5" borderId="74" xfId="0" applyNumberFormat="1" applyFill="1" applyBorder="1" applyAlignment="1">
      <alignment horizontal="center"/>
    </xf>
    <xf numFmtId="3" fontId="0" fillId="3" borderId="65" xfId="0" applyNumberFormat="1" applyFill="1" applyBorder="1" applyAlignment="1">
      <alignment horizontal="center"/>
    </xf>
    <xf numFmtId="3" fontId="0" fillId="3" borderId="66" xfId="0" applyNumberFormat="1" applyFill="1" applyBorder="1" applyAlignment="1">
      <alignment horizontal="center"/>
    </xf>
    <xf numFmtId="3" fontId="0" fillId="3" borderId="67" xfId="0" applyNumberFormat="1" applyFill="1" applyBorder="1" applyAlignment="1">
      <alignment horizontal="center"/>
    </xf>
    <xf numFmtId="3" fontId="0" fillId="5" borderId="69" xfId="0" applyNumberFormat="1" applyFill="1" applyBorder="1" applyAlignment="1">
      <alignment horizontal="center"/>
    </xf>
    <xf numFmtId="3" fontId="11" fillId="2" borderId="31" xfId="0" applyNumberFormat="1" applyFont="1" applyFill="1" applyBorder="1" applyAlignment="1">
      <alignment horizontal="center" vertical="center" wrapText="1" shrinkToFit="1"/>
    </xf>
    <xf numFmtId="3" fontId="11" fillId="2" borderId="32" xfId="0" applyNumberFormat="1" applyFont="1" applyFill="1" applyBorder="1" applyAlignment="1">
      <alignment horizontal="center" vertical="center" wrapText="1" shrinkToFit="1"/>
    </xf>
    <xf numFmtId="3" fontId="7" fillId="0" borderId="0" xfId="0" applyNumberFormat="1" applyFont="1" applyAlignment="1">
      <alignment horizontal="center"/>
    </xf>
    <xf numFmtId="3" fontId="0" fillId="0" borderId="46" xfId="0" applyNumberFormat="1" applyBorder="1" applyAlignment="1">
      <alignment horizontal="center" textRotation="90"/>
    </xf>
    <xf numFmtId="0" fontId="0" fillId="0" borderId="49" xfId="0" applyBorder="1" applyAlignment="1">
      <alignment horizontal="center" textRotation="90"/>
    </xf>
    <xf numFmtId="0" fontId="0" fillId="0" borderId="49" xfId="0" applyBorder="1" applyAlignment="1">
      <alignment horizontal="center"/>
    </xf>
    <xf numFmtId="3" fontId="0" fillId="0" borderId="47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3" fontId="0" fillId="0" borderId="24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49" fontId="0" fillId="0" borderId="24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29" xfId="0" applyNumberFormat="1" applyBorder="1" applyAlignment="1">
      <alignment horizontal="center" vertical="center" wrapText="1"/>
    </xf>
    <xf numFmtId="49" fontId="0" fillId="0" borderId="28" xfId="0" applyNumberFormat="1" applyBorder="1" applyAlignment="1">
      <alignment horizontal="center" vertical="center" wrapText="1"/>
    </xf>
    <xf numFmtId="3" fontId="0" fillId="2" borderId="31" xfId="0" applyNumberFormat="1" applyFill="1" applyBorder="1" applyAlignment="1">
      <alignment horizontal="center" vertical="center" wrapText="1" shrinkToFit="1"/>
    </xf>
    <xf numFmtId="3" fontId="0" fillId="2" borderId="32" xfId="0" applyNumberFormat="1" applyFill="1" applyBorder="1" applyAlignment="1">
      <alignment horizontal="center" vertical="center" wrapText="1" shrinkToFit="1"/>
    </xf>
    <xf numFmtId="3" fontId="7" fillId="0" borderId="3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38" xfId="0" applyNumberFormat="1" applyFon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2" borderId="33" xfId="0" applyNumberFormat="1" applyFill="1" applyBorder="1" applyAlignment="1">
      <alignment horizontal="center" vertical="center" wrapText="1" shrinkToFit="1"/>
    </xf>
    <xf numFmtId="49" fontId="11" fillId="9" borderId="29" xfId="0" applyNumberFormat="1" applyFont="1" applyFill="1" applyBorder="1" applyAlignment="1">
      <alignment horizontal="center" vertical="center" wrapText="1"/>
    </xf>
    <xf numFmtId="49" fontId="11" fillId="9" borderId="24" xfId="0" applyNumberFormat="1" applyFont="1" applyFill="1" applyBorder="1" applyAlignment="1">
      <alignment horizontal="center" vertical="center" wrapText="1"/>
    </xf>
    <xf numFmtId="49" fontId="11" fillId="9" borderId="28" xfId="0" applyNumberFormat="1" applyFont="1" applyFill="1" applyBorder="1" applyAlignment="1">
      <alignment horizontal="center" vertical="center" wrapText="1"/>
    </xf>
    <xf numFmtId="49" fontId="11" fillId="9" borderId="8" xfId="0" applyNumberFormat="1" applyFont="1" applyFill="1" applyBorder="1" applyAlignment="1">
      <alignment horizontal="center" vertical="center" wrapText="1"/>
    </xf>
    <xf numFmtId="164" fontId="10" fillId="10" borderId="43" xfId="0" applyNumberFormat="1" applyFont="1" applyFill="1" applyBorder="1" applyAlignment="1">
      <alignment horizontal="center" vertical="center"/>
    </xf>
    <xf numFmtId="164" fontId="0" fillId="10" borderId="44" xfId="0" applyNumberFormat="1" applyFont="1" applyFill="1" applyBorder="1" applyAlignment="1">
      <alignment horizontal="center" vertical="center"/>
    </xf>
    <xf numFmtId="164" fontId="0" fillId="10" borderId="4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Finanční harmonogram</a:t>
            </a:r>
          </a:p>
        </c:rich>
      </c:tx>
      <c:layout>
        <c:manualLayout>
          <c:xMode val="edge"/>
          <c:yMode val="edge"/>
          <c:x val="0.40396659707724442"/>
          <c:y val="2.03045685279187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63465553235915E-2"/>
          <c:y val="0.12521150592216584"/>
          <c:w val="0.90709812108559507"/>
          <c:h val="0.805414551607444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'Graf-hodnoty'!$A$2:$A$13</c:f>
              <c:strCache>
                <c:ptCount val="12"/>
                <c:pt idx="0">
                  <c:v>2021 říjen</c:v>
                </c:pt>
                <c:pt idx="1">
                  <c:v>2021 listopad</c:v>
                </c:pt>
                <c:pt idx="2">
                  <c:v>2021 prosinec</c:v>
                </c:pt>
                <c:pt idx="3">
                  <c:v>2022 leden</c:v>
                </c:pt>
                <c:pt idx="4">
                  <c:v>2022 únor</c:v>
                </c:pt>
                <c:pt idx="5">
                  <c:v>2022 březen</c:v>
                </c:pt>
                <c:pt idx="6">
                  <c:v>2022 duben</c:v>
                </c:pt>
                <c:pt idx="7">
                  <c:v>2022 květen</c:v>
                </c:pt>
                <c:pt idx="8">
                  <c:v>2022 červen</c:v>
                </c:pt>
                <c:pt idx="9">
                  <c:v>2022 červenec</c:v>
                </c:pt>
                <c:pt idx="10">
                  <c:v>2022 srpen</c:v>
                </c:pt>
                <c:pt idx="11">
                  <c:v>2022 září</c:v>
                </c:pt>
              </c:strCache>
            </c:strRef>
          </c:cat>
          <c:val>
            <c:numRef>
              <c:f>'Graf-hodnoty'!$B$2:$B$13</c:f>
              <c:numCache>
                <c:formatCode>#,##0</c:formatCode>
                <c:ptCount val="12"/>
                <c:pt idx="0">
                  <c:v>642456.93281048234</c:v>
                </c:pt>
                <c:pt idx="1">
                  <c:v>1876213.3968657569</c:v>
                </c:pt>
                <c:pt idx="2">
                  <c:v>2433886.8104279605</c:v>
                </c:pt>
                <c:pt idx="3">
                  <c:v>2826409.6263496908</c:v>
                </c:pt>
                <c:pt idx="4">
                  <c:v>2671161.6264631087</c:v>
                </c:pt>
                <c:pt idx="5">
                  <c:v>2352822.1271008682</c:v>
                </c:pt>
                <c:pt idx="6">
                  <c:v>2653843.06501988</c:v>
                </c:pt>
                <c:pt idx="7">
                  <c:v>3455643.0724852597</c:v>
                </c:pt>
                <c:pt idx="8">
                  <c:v>3396086.9771373011</c:v>
                </c:pt>
                <c:pt idx="9">
                  <c:v>3530760.3294984638</c:v>
                </c:pt>
                <c:pt idx="10">
                  <c:v>3201690.9479234777</c:v>
                </c:pt>
                <c:pt idx="11">
                  <c:v>1812354.2579177513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8A-440E-885F-1C90A74985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20544"/>
        <c:axId val="53022080"/>
      </c:barChart>
      <c:catAx>
        <c:axId val="5302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0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22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02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Součtový finanční harmonogram</a:t>
            </a:r>
          </a:p>
        </c:rich>
      </c:tx>
      <c:layout>
        <c:manualLayout>
          <c:xMode val="edge"/>
          <c:yMode val="edge"/>
          <c:x val="0.36638830897703561"/>
          <c:y val="2.03045685279187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63465553235915E-2"/>
          <c:y val="0.12521150592216584"/>
          <c:w val="0.90709812108559507"/>
          <c:h val="0.80541455160744491"/>
        </c:manualLayout>
      </c:layout>
      <c:lineChart>
        <c:grouping val="standard"/>
        <c:varyColors val="0"/>
        <c:ser>
          <c:idx val="1"/>
          <c:order val="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'Graf-hodnoty'!$A$2:$A$13</c:f>
              <c:strCache>
                <c:ptCount val="12"/>
                <c:pt idx="0">
                  <c:v>2021 říjen</c:v>
                </c:pt>
                <c:pt idx="1">
                  <c:v>2021 listopad</c:v>
                </c:pt>
                <c:pt idx="2">
                  <c:v>2021 prosinec</c:v>
                </c:pt>
                <c:pt idx="3">
                  <c:v>2022 leden</c:v>
                </c:pt>
                <c:pt idx="4">
                  <c:v>2022 únor</c:v>
                </c:pt>
                <c:pt idx="5">
                  <c:v>2022 březen</c:v>
                </c:pt>
                <c:pt idx="6">
                  <c:v>2022 duben</c:v>
                </c:pt>
                <c:pt idx="7">
                  <c:v>2022 květen</c:v>
                </c:pt>
                <c:pt idx="8">
                  <c:v>2022 červen</c:v>
                </c:pt>
                <c:pt idx="9">
                  <c:v>2022 červenec</c:v>
                </c:pt>
                <c:pt idx="10">
                  <c:v>2022 srpen</c:v>
                </c:pt>
                <c:pt idx="11">
                  <c:v>2022 září</c:v>
                </c:pt>
              </c:strCache>
            </c:strRef>
          </c:cat>
          <c:val>
            <c:numRef>
              <c:f>'Graf-hodnoty'!$C$2:$C$13</c:f>
              <c:numCache>
                <c:formatCode>#,##0</c:formatCode>
                <c:ptCount val="12"/>
                <c:pt idx="0">
                  <c:v>642456.93281048234</c:v>
                </c:pt>
                <c:pt idx="1">
                  <c:v>2518670.3296762393</c:v>
                </c:pt>
                <c:pt idx="2">
                  <c:v>4952557.1401041998</c:v>
                </c:pt>
                <c:pt idx="3">
                  <c:v>7778966.7664538901</c:v>
                </c:pt>
                <c:pt idx="4">
                  <c:v>10450128.392917</c:v>
                </c:pt>
                <c:pt idx="5">
                  <c:v>12802950.520017868</c:v>
                </c:pt>
                <c:pt idx="6">
                  <c:v>15456793.585037747</c:v>
                </c:pt>
                <c:pt idx="7">
                  <c:v>18912436.657523006</c:v>
                </c:pt>
                <c:pt idx="8">
                  <c:v>22308523.634660307</c:v>
                </c:pt>
                <c:pt idx="9">
                  <c:v>25839283.96415877</c:v>
                </c:pt>
                <c:pt idx="10">
                  <c:v>29040974.912082247</c:v>
                </c:pt>
                <c:pt idx="11">
                  <c:v>30853329.169999998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9F-4AB2-A7E0-7695E43E76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575040"/>
        <c:axId val="53580928"/>
      </c:lineChart>
      <c:catAx>
        <c:axId val="5357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58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580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57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30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30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14692" cy="5627077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12" cy="5978769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1">
    <pageSetUpPr fitToPage="1"/>
  </sheetPr>
  <dimension ref="A1:AE41"/>
  <sheetViews>
    <sheetView tabSelected="1" zoomScaleNormal="100" workbookViewId="0">
      <pane xSplit="5" ySplit="8" topLeftCell="F9" activePane="bottomRight" state="frozen"/>
      <selection activeCell="B2" sqref="B2"/>
      <selection pane="topRight" activeCell="B2" sqref="B2"/>
      <selection pane="bottomLeft" activeCell="B2" sqref="B2"/>
      <selection pane="bottomRight" activeCell="X12" sqref="X12"/>
    </sheetView>
  </sheetViews>
  <sheetFormatPr defaultColWidth="9.109375" defaultRowHeight="13.2" x14ac:dyDescent="0.25"/>
  <cols>
    <col min="1" max="1" width="1.88671875" customWidth="1"/>
    <col min="2" max="2" width="9.88671875" style="7" customWidth="1"/>
    <col min="3" max="3" width="39.44140625" customWidth="1"/>
    <col min="4" max="5" width="11.6640625" style="11" customWidth="1"/>
    <col min="6" max="6" width="3.33203125" style="16" customWidth="1"/>
    <col min="7" max="7" width="3" style="16" customWidth="1"/>
    <col min="8" max="8" width="3.44140625" style="16" customWidth="1"/>
    <col min="9" max="9" width="3.5546875" style="16" customWidth="1"/>
    <col min="10" max="10" width="3.44140625" style="16" customWidth="1"/>
    <col min="11" max="11" width="3.33203125" style="16" customWidth="1"/>
    <col min="12" max="12" width="3.6640625" style="16" customWidth="1"/>
    <col min="13" max="14" width="3.44140625" style="16" customWidth="1"/>
    <col min="15" max="15" width="3.33203125" style="16" customWidth="1"/>
    <col min="16" max="16" width="3.6640625" style="16" customWidth="1"/>
    <col min="17" max="18" width="3.44140625" style="16" customWidth="1"/>
    <col min="19" max="19" width="3.33203125" style="16" customWidth="1"/>
    <col min="20" max="20" width="3.6640625" style="16" customWidth="1"/>
    <col min="21" max="22" width="3.44140625" style="16" customWidth="1"/>
    <col min="23" max="23" width="3.33203125" style="16" customWidth="1"/>
    <col min="24" max="24" width="3.6640625" style="16" customWidth="1"/>
    <col min="25" max="26" width="3.44140625" style="16" customWidth="1"/>
    <col min="27" max="27" width="3.33203125" style="16" customWidth="1"/>
    <col min="28" max="28" width="3.6640625" style="16" customWidth="1"/>
    <col min="29" max="30" width="3.44140625" style="16" customWidth="1"/>
    <col min="31" max="31" width="3.33203125" style="16" customWidth="1"/>
    <col min="32" max="32" width="3.6640625" style="16" customWidth="1"/>
    <col min="33" max="34" width="3.44140625" style="16" customWidth="1"/>
    <col min="35" max="35" width="3.33203125" style="16" customWidth="1"/>
    <col min="36" max="36" width="3.6640625" style="16" customWidth="1"/>
    <col min="37" max="38" width="3.44140625" style="16" customWidth="1"/>
    <col min="39" max="39" width="3.33203125" style="16" customWidth="1"/>
    <col min="40" max="40" width="3.6640625" style="16" customWidth="1"/>
    <col min="41" max="41" width="3.44140625" style="16" customWidth="1"/>
    <col min="42" max="16384" width="9.109375" style="16"/>
  </cols>
  <sheetData>
    <row r="1" spans="1:29" ht="12.75" customHeight="1" x14ac:dyDescent="0.25">
      <c r="A1" s="1"/>
      <c r="B1" s="4"/>
      <c r="C1" s="1"/>
      <c r="D1" s="34" t="s">
        <v>9</v>
      </c>
      <c r="E1" s="34" t="s">
        <v>10</v>
      </c>
    </row>
    <row r="2" spans="1:29" ht="27.75" customHeight="1" x14ac:dyDescent="0.25">
      <c r="A2" s="1"/>
      <c r="B2" s="94" t="s">
        <v>236</v>
      </c>
      <c r="C2" s="8"/>
    </row>
    <row r="3" spans="1:29" x14ac:dyDescent="0.25">
      <c r="A3" s="1"/>
      <c r="B3" s="5"/>
      <c r="C3" s="25"/>
      <c r="D3" s="27"/>
      <c r="E3" s="27"/>
    </row>
    <row r="4" spans="1:29" x14ac:dyDescent="0.25">
      <c r="A4" s="1"/>
      <c r="B4" s="4"/>
      <c r="C4" s="25"/>
      <c r="D4" s="27"/>
      <c r="E4" s="27"/>
    </row>
    <row r="5" spans="1:29" ht="12" customHeight="1" x14ac:dyDescent="0.25">
      <c r="A5" s="2"/>
      <c r="B5" s="6"/>
      <c r="C5" s="26"/>
      <c r="D5" s="28"/>
      <c r="E5" s="27"/>
    </row>
    <row r="6" spans="1:29" s="20" customFormat="1" ht="13.5" customHeight="1" thickBot="1" x14ac:dyDescent="0.3">
      <c r="A6" s="10"/>
      <c r="B6" s="53"/>
      <c r="C6" s="53"/>
      <c r="D6" s="54"/>
      <c r="E6" s="54"/>
      <c r="F6" s="180">
        <v>2022</v>
      </c>
      <c r="G6" s="180"/>
      <c r="H6" s="180"/>
      <c r="I6" s="180"/>
      <c r="J6" s="180"/>
      <c r="K6" s="180"/>
      <c r="L6" s="180"/>
      <c r="M6" s="180"/>
      <c r="N6" s="180"/>
    </row>
    <row r="7" spans="1:29" s="21" customFormat="1" ht="27" customHeight="1" x14ac:dyDescent="0.25">
      <c r="A7" s="52"/>
      <c r="B7" s="204" t="s">
        <v>1</v>
      </c>
      <c r="C7" s="205" t="s">
        <v>2</v>
      </c>
      <c r="D7" s="205" t="s">
        <v>234</v>
      </c>
      <c r="E7" s="205" t="s">
        <v>235</v>
      </c>
      <c r="F7" s="178"/>
      <c r="G7" s="179"/>
      <c r="H7" s="179"/>
      <c r="I7" s="179"/>
      <c r="J7" s="179"/>
      <c r="K7" s="179"/>
      <c r="L7" s="179"/>
      <c r="M7" s="179"/>
      <c r="N7" s="179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5"/>
    </row>
    <row r="8" spans="1:29" s="22" customFormat="1" ht="13.8" thickBot="1" x14ac:dyDescent="0.3">
      <c r="A8" s="52"/>
      <c r="B8" s="206"/>
      <c r="C8" s="207"/>
      <c r="D8" s="207"/>
      <c r="E8" s="207"/>
      <c r="F8" s="208" t="s">
        <v>240</v>
      </c>
      <c r="G8" s="209"/>
      <c r="H8" s="209"/>
      <c r="I8" s="210"/>
      <c r="J8" s="208" t="s">
        <v>241</v>
      </c>
      <c r="K8" s="209"/>
      <c r="L8" s="209"/>
      <c r="M8" s="210"/>
      <c r="N8" s="208" t="s">
        <v>242</v>
      </c>
      <c r="O8" s="209"/>
      <c r="P8" s="209"/>
      <c r="Q8" s="210"/>
      <c r="R8" s="208" t="s">
        <v>243</v>
      </c>
      <c r="S8" s="209"/>
      <c r="T8" s="209"/>
      <c r="U8" s="210"/>
      <c r="V8" s="208" t="s">
        <v>244</v>
      </c>
      <c r="W8" s="209"/>
      <c r="X8" s="209"/>
      <c r="Y8" s="210"/>
      <c r="Z8" s="208" t="s">
        <v>245</v>
      </c>
      <c r="AA8" s="209"/>
      <c r="AB8" s="209"/>
      <c r="AC8" s="210"/>
    </row>
    <row r="9" spans="1:29" ht="13.8" thickBot="1" x14ac:dyDescent="0.3">
      <c r="B9" s="91"/>
      <c r="C9" s="113" t="s">
        <v>218</v>
      </c>
      <c r="D9" s="92"/>
      <c r="E9" s="93"/>
      <c r="F9" s="98"/>
      <c r="G9" s="116"/>
      <c r="H9" s="117"/>
      <c r="I9" s="164"/>
      <c r="J9" s="165"/>
      <c r="K9" s="156"/>
      <c r="L9" s="157"/>
      <c r="M9" s="166"/>
      <c r="N9" s="165"/>
      <c r="O9" s="156"/>
      <c r="P9" s="157"/>
      <c r="Q9" s="166"/>
      <c r="R9" s="165"/>
      <c r="S9" s="157"/>
      <c r="T9" s="157"/>
      <c r="U9" s="166"/>
      <c r="V9" s="165"/>
      <c r="W9" s="156"/>
      <c r="X9" s="157"/>
      <c r="Y9" s="166"/>
      <c r="Z9" s="165"/>
      <c r="AA9" s="157"/>
      <c r="AB9" s="157"/>
      <c r="AC9" s="166"/>
    </row>
    <row r="10" spans="1:29" ht="13.8" thickBot="1" x14ac:dyDescent="0.3">
      <c r="B10" s="91"/>
      <c r="C10" s="113" t="s">
        <v>219</v>
      </c>
      <c r="D10" s="92"/>
      <c r="E10" s="93"/>
      <c r="F10" s="96"/>
      <c r="G10" s="96"/>
      <c r="H10" s="98"/>
      <c r="I10" s="103"/>
      <c r="J10" s="118"/>
      <c r="K10" s="167"/>
      <c r="L10" s="167"/>
      <c r="M10" s="168"/>
      <c r="N10" s="169"/>
      <c r="O10" s="170"/>
      <c r="P10" s="167"/>
      <c r="Q10" s="168"/>
      <c r="R10" s="169"/>
      <c r="S10" s="167"/>
      <c r="T10" s="167"/>
      <c r="U10" s="168"/>
      <c r="V10" s="169"/>
      <c r="W10" s="170"/>
      <c r="X10" s="167"/>
      <c r="Y10" s="168"/>
      <c r="Z10" s="169"/>
      <c r="AA10" s="167"/>
      <c r="AB10" s="167"/>
      <c r="AC10" s="168"/>
    </row>
    <row r="11" spans="1:29" ht="13.8" thickBot="1" x14ac:dyDescent="0.3">
      <c r="B11" s="91"/>
      <c r="C11" s="113" t="s">
        <v>220</v>
      </c>
      <c r="D11" s="92"/>
      <c r="E11" s="92"/>
      <c r="F11" s="133" t="s">
        <v>237</v>
      </c>
      <c r="G11" s="134"/>
      <c r="H11" s="96"/>
      <c r="I11" s="98" t="s">
        <v>237</v>
      </c>
      <c r="J11" s="98"/>
      <c r="K11" s="119"/>
      <c r="L11" s="120"/>
      <c r="M11" s="105"/>
      <c r="N11" s="115"/>
      <c r="O11" s="148"/>
      <c r="P11" s="148"/>
      <c r="Q11" s="149"/>
      <c r="R11" s="147"/>
      <c r="S11" s="148"/>
      <c r="T11" s="148"/>
      <c r="U11" s="149"/>
      <c r="V11" s="147"/>
      <c r="W11" s="162"/>
      <c r="X11" s="148"/>
      <c r="Y11" s="149"/>
      <c r="Z11" s="147"/>
      <c r="AA11" s="148"/>
      <c r="AB11" s="148"/>
      <c r="AC11" s="149"/>
    </row>
    <row r="12" spans="1:29" ht="13.8" thickBot="1" x14ac:dyDescent="0.3">
      <c r="B12" s="91"/>
      <c r="C12" s="113" t="s">
        <v>221</v>
      </c>
      <c r="D12" s="92"/>
      <c r="E12" s="93"/>
      <c r="F12" s="135"/>
      <c r="G12" s="136"/>
      <c r="H12" s="140"/>
      <c r="I12" s="134" t="s">
        <v>237</v>
      </c>
      <c r="J12" s="98"/>
      <c r="K12" s="98"/>
      <c r="L12" s="98"/>
      <c r="M12" s="123"/>
      <c r="N12" s="102"/>
      <c r="O12" s="115"/>
      <c r="P12" s="120"/>
      <c r="Q12" s="105"/>
      <c r="R12" s="147" t="s">
        <v>237</v>
      </c>
      <c r="S12" s="148"/>
      <c r="T12" s="148"/>
      <c r="U12" s="149"/>
      <c r="V12" s="147"/>
      <c r="W12" s="162"/>
      <c r="X12" s="148"/>
      <c r="Y12" s="149"/>
      <c r="Z12" s="147"/>
      <c r="AA12" s="148"/>
      <c r="AB12" s="148"/>
      <c r="AC12" s="149"/>
    </row>
    <row r="13" spans="1:29" ht="13.8" thickBot="1" x14ac:dyDescent="0.3">
      <c r="B13" s="91"/>
      <c r="C13" s="113" t="s">
        <v>222</v>
      </c>
      <c r="D13" s="92"/>
      <c r="E13" s="93"/>
      <c r="F13" s="135"/>
      <c r="G13" s="136"/>
      <c r="H13" s="136"/>
      <c r="I13" s="137"/>
      <c r="J13" s="133"/>
      <c r="K13" s="140"/>
      <c r="L13" s="159"/>
      <c r="M13" s="160"/>
      <c r="N13" s="109"/>
      <c r="O13" s="98"/>
      <c r="P13" s="98"/>
      <c r="Q13" s="98"/>
      <c r="R13" s="115"/>
      <c r="S13" s="120"/>
      <c r="T13" s="120"/>
      <c r="U13" s="171"/>
      <c r="V13" s="147"/>
      <c r="W13" s="162"/>
      <c r="X13" s="148"/>
      <c r="Y13" s="149"/>
      <c r="Z13" s="147"/>
      <c r="AA13" s="148"/>
      <c r="AB13" s="148"/>
      <c r="AC13" s="149"/>
    </row>
    <row r="14" spans="1:29" ht="13.8" thickBot="1" x14ac:dyDescent="0.3">
      <c r="B14" s="91"/>
      <c r="C14" s="113" t="s">
        <v>223</v>
      </c>
      <c r="D14" s="92"/>
      <c r="E14" s="93"/>
      <c r="F14" s="152"/>
      <c r="G14" s="153"/>
      <c r="H14" s="153"/>
      <c r="I14" s="154"/>
      <c r="J14" s="152"/>
      <c r="K14" s="153"/>
      <c r="L14" s="155"/>
      <c r="M14" s="153"/>
      <c r="N14" s="156"/>
      <c r="O14" s="157"/>
      <c r="P14" s="158"/>
      <c r="Q14" s="98"/>
      <c r="R14" s="98"/>
      <c r="S14" s="98"/>
      <c r="T14" s="98"/>
      <c r="U14" s="172"/>
      <c r="V14" s="147"/>
      <c r="W14" s="162"/>
      <c r="X14" s="148"/>
      <c r="Y14" s="149"/>
      <c r="Z14" s="169"/>
      <c r="AA14" s="167"/>
      <c r="AB14" s="167"/>
      <c r="AC14" s="168"/>
    </row>
    <row r="15" spans="1:29" ht="13.8" thickBot="1" x14ac:dyDescent="0.3">
      <c r="B15" s="91"/>
      <c r="C15" s="113" t="s">
        <v>224</v>
      </c>
      <c r="D15" s="92"/>
      <c r="E15" s="93"/>
      <c r="F15" s="135"/>
      <c r="G15" s="136"/>
      <c r="H15" s="136"/>
      <c r="I15" s="137"/>
      <c r="J15" s="135"/>
      <c r="K15" s="136"/>
      <c r="L15" s="138"/>
      <c r="M15" s="136"/>
      <c r="N15" s="150"/>
      <c r="O15" s="136"/>
      <c r="P15" s="136"/>
      <c r="Q15" s="137"/>
      <c r="R15" s="98"/>
      <c r="S15" s="98"/>
      <c r="T15" s="98"/>
      <c r="U15" s="105"/>
      <c r="V15" s="115"/>
      <c r="W15" s="148"/>
      <c r="X15" s="148"/>
      <c r="Y15" s="149"/>
      <c r="Z15" s="147"/>
      <c r="AA15" s="148"/>
      <c r="AB15" s="148"/>
      <c r="AC15" s="149" t="s">
        <v>237</v>
      </c>
    </row>
    <row r="16" spans="1:29" ht="13.8" thickBot="1" x14ac:dyDescent="0.3">
      <c r="B16" s="91"/>
      <c r="C16" s="113" t="s">
        <v>225</v>
      </c>
      <c r="D16" s="92"/>
      <c r="E16" s="93"/>
      <c r="F16" s="135"/>
      <c r="G16" s="136"/>
      <c r="H16" s="136"/>
      <c r="I16" s="137"/>
      <c r="J16" s="135"/>
      <c r="K16" s="136"/>
      <c r="L16" s="138"/>
      <c r="M16" s="136"/>
      <c r="N16" s="150"/>
      <c r="O16" s="136"/>
      <c r="P16" s="136"/>
      <c r="Q16" s="137"/>
      <c r="R16" s="134"/>
      <c r="S16" s="99"/>
      <c r="T16" s="98"/>
      <c r="U16" s="99"/>
      <c r="V16" s="99"/>
      <c r="W16" s="119"/>
      <c r="X16" s="120"/>
      <c r="Y16" s="173"/>
      <c r="Z16" s="147"/>
      <c r="AA16" s="148"/>
      <c r="AB16" s="148"/>
      <c r="AC16" s="149"/>
    </row>
    <row r="17" spans="2:31" ht="13.8" thickBot="1" x14ac:dyDescent="0.3">
      <c r="B17" s="91"/>
      <c r="C17" s="113" t="s">
        <v>239</v>
      </c>
      <c r="D17" s="92"/>
      <c r="E17" s="93"/>
      <c r="F17" s="135"/>
      <c r="G17" s="136"/>
      <c r="H17" s="136"/>
      <c r="I17" s="137"/>
      <c r="J17" s="135"/>
      <c r="K17" s="136"/>
      <c r="L17" s="138"/>
      <c r="M17" s="136"/>
      <c r="N17" s="150"/>
      <c r="O17" s="136"/>
      <c r="P17" s="136" t="s">
        <v>237</v>
      </c>
      <c r="Q17" s="137"/>
      <c r="R17" s="135"/>
      <c r="S17" s="151"/>
      <c r="T17" s="99"/>
      <c r="U17" s="99"/>
      <c r="V17" s="99"/>
      <c r="W17" s="98" t="s">
        <v>237</v>
      </c>
      <c r="X17" s="98"/>
      <c r="Y17" s="105"/>
      <c r="Z17" s="147"/>
      <c r="AA17" s="148"/>
      <c r="AB17" s="148"/>
      <c r="AC17" s="149"/>
    </row>
    <row r="18" spans="2:31" ht="13.8" thickBot="1" x14ac:dyDescent="0.3">
      <c r="B18" s="91"/>
      <c r="C18" s="113" t="s">
        <v>238</v>
      </c>
      <c r="D18" s="92"/>
      <c r="E18" s="93"/>
      <c r="F18" s="147"/>
      <c r="G18" s="148"/>
      <c r="H18" s="148"/>
      <c r="I18" s="149"/>
      <c r="J18" s="147"/>
      <c r="K18" s="148"/>
      <c r="L18" s="161"/>
      <c r="M18" s="148"/>
      <c r="N18" s="162"/>
      <c r="O18" s="148"/>
      <c r="P18" s="148"/>
      <c r="Q18" s="149"/>
      <c r="R18" s="147"/>
      <c r="S18" s="163"/>
      <c r="T18" s="98"/>
      <c r="U18" s="98"/>
      <c r="V18" s="109"/>
      <c r="W18" s="98"/>
      <c r="X18" s="98"/>
      <c r="Y18" s="98"/>
      <c r="Z18" s="174"/>
      <c r="AA18" s="175" t="s">
        <v>237</v>
      </c>
      <c r="AB18" s="175"/>
      <c r="AC18" s="176"/>
    </row>
    <row r="19" spans="2:31" ht="13.8" thickBot="1" x14ac:dyDescent="0.3">
      <c r="B19" s="91"/>
      <c r="C19" s="113" t="s">
        <v>226</v>
      </c>
      <c r="D19" s="92"/>
      <c r="E19" s="93"/>
      <c r="F19" s="147"/>
      <c r="G19" s="148"/>
      <c r="H19" s="148"/>
      <c r="I19" s="149"/>
      <c r="J19" s="147"/>
      <c r="K19" s="148"/>
      <c r="L19" s="161"/>
      <c r="M19" s="148"/>
      <c r="N19" s="162"/>
      <c r="O19" s="148"/>
      <c r="P19" s="148"/>
      <c r="Q19" s="149"/>
      <c r="R19" s="115"/>
      <c r="S19" s="104"/>
      <c r="T19" s="131"/>
      <c r="U19" s="130"/>
      <c r="V19" s="106"/>
      <c r="W19" s="99"/>
      <c r="X19" s="99"/>
      <c r="Y19" s="102"/>
      <c r="Z19" s="147"/>
      <c r="AA19" s="148"/>
      <c r="AB19" s="175"/>
      <c r="AC19" s="176"/>
    </row>
    <row r="20" spans="2:31" ht="13.8" thickBot="1" x14ac:dyDescent="0.3">
      <c r="B20" s="91"/>
      <c r="C20" s="113" t="s">
        <v>227</v>
      </c>
      <c r="D20" s="92"/>
      <c r="E20" s="93"/>
      <c r="F20" s="135"/>
      <c r="G20" s="136"/>
      <c r="H20" s="136"/>
      <c r="I20" s="137"/>
      <c r="J20" s="114"/>
      <c r="K20" s="120"/>
      <c r="L20" s="97"/>
      <c r="M20" s="122"/>
      <c r="N20" s="148"/>
      <c r="O20" s="148"/>
      <c r="P20" s="148"/>
      <c r="Q20" s="149"/>
      <c r="R20" s="102"/>
      <c r="S20" s="101"/>
      <c r="T20" s="100"/>
      <c r="U20" s="99"/>
      <c r="V20" s="101"/>
      <c r="W20" s="99"/>
      <c r="X20" s="99"/>
      <c r="Y20" s="141"/>
      <c r="Z20" s="144"/>
      <c r="AA20" s="145"/>
      <c r="AB20" s="145"/>
      <c r="AC20" s="146"/>
    </row>
    <row r="21" spans="2:31" ht="13.8" thickBot="1" x14ac:dyDescent="0.3">
      <c r="B21" s="91"/>
      <c r="C21" s="113" t="s">
        <v>228</v>
      </c>
      <c r="D21" s="92"/>
      <c r="E21" s="93"/>
      <c r="F21" s="147"/>
      <c r="G21" s="148"/>
      <c r="H21" s="148"/>
      <c r="I21" s="149"/>
      <c r="J21" s="121"/>
      <c r="K21" s="109"/>
      <c r="L21" s="98"/>
      <c r="M21" s="98"/>
      <c r="N21" s="135"/>
      <c r="O21" s="136"/>
      <c r="P21" s="136"/>
      <c r="Q21" s="137"/>
      <c r="R21" s="133"/>
      <c r="S21" s="140"/>
      <c r="T21" s="140"/>
      <c r="U21" s="134"/>
      <c r="V21" s="133"/>
      <c r="W21" s="140"/>
      <c r="X21" s="177"/>
      <c r="Y21" s="137"/>
      <c r="Z21" s="135"/>
      <c r="AA21" s="136"/>
      <c r="AB21" s="136"/>
      <c r="AC21" s="137"/>
    </row>
    <row r="22" spans="2:31" ht="13.8" thickBot="1" x14ac:dyDescent="0.3">
      <c r="B22" s="91"/>
      <c r="C22" s="113" t="s">
        <v>229</v>
      </c>
      <c r="D22" s="92"/>
      <c r="E22" s="93"/>
      <c r="F22" s="147"/>
      <c r="G22" s="148"/>
      <c r="H22" s="148"/>
      <c r="I22" s="149"/>
      <c r="J22" s="98"/>
      <c r="K22" s="98"/>
      <c r="L22" s="98"/>
      <c r="M22" s="98"/>
      <c r="N22" s="147"/>
      <c r="O22" s="148"/>
      <c r="P22" s="148"/>
      <c r="Q22" s="149"/>
      <c r="R22" s="147"/>
      <c r="S22" s="148"/>
      <c r="T22" s="148"/>
      <c r="U22" s="149"/>
      <c r="V22" s="147"/>
      <c r="W22" s="148"/>
      <c r="X22" s="162"/>
      <c r="Y22" s="149"/>
      <c r="Z22" s="147"/>
      <c r="AA22" s="148"/>
      <c r="AB22" s="148"/>
      <c r="AC22" s="149"/>
      <c r="AE22" s="16" t="s">
        <v>237</v>
      </c>
    </row>
    <row r="23" spans="2:31" ht="13.8" thickBot="1" x14ac:dyDescent="0.3">
      <c r="B23" s="91"/>
      <c r="C23" s="113" t="s">
        <v>230</v>
      </c>
      <c r="D23" s="92"/>
      <c r="E23" s="93"/>
      <c r="F23" s="135"/>
      <c r="G23" s="136"/>
      <c r="H23" s="136"/>
      <c r="I23" s="137"/>
      <c r="J23" s="98"/>
      <c r="K23" s="98"/>
      <c r="L23" s="98"/>
      <c r="M23" s="107"/>
      <c r="N23" s="135"/>
      <c r="O23" s="136"/>
      <c r="P23" s="136"/>
      <c r="Q23" s="137" t="s">
        <v>237</v>
      </c>
      <c r="R23" s="135"/>
      <c r="S23" s="136"/>
      <c r="T23" s="120"/>
      <c r="U23" s="105"/>
      <c r="V23" s="115"/>
      <c r="W23" s="120"/>
      <c r="X23" s="136"/>
      <c r="Y23" s="143"/>
      <c r="Z23" s="144"/>
      <c r="AA23" s="145"/>
      <c r="AB23" s="145"/>
      <c r="AC23" s="146"/>
      <c r="AD23" s="112"/>
    </row>
    <row r="24" spans="2:31" ht="13.8" thickBot="1" x14ac:dyDescent="0.3">
      <c r="B24" s="91"/>
      <c r="C24" s="113" t="s">
        <v>231</v>
      </c>
      <c r="D24" s="92"/>
      <c r="E24" s="93"/>
      <c r="F24" s="135"/>
      <c r="G24" s="136"/>
      <c r="H24" s="136"/>
      <c r="I24" s="137"/>
      <c r="J24" s="133"/>
      <c r="K24" s="140"/>
      <c r="L24" s="140"/>
      <c r="M24" s="137"/>
      <c r="N24" s="135"/>
      <c r="O24" s="136"/>
      <c r="P24" s="136"/>
      <c r="Q24" s="137"/>
      <c r="R24" s="135"/>
      <c r="S24" s="137"/>
      <c r="T24" s="99"/>
      <c r="U24" s="102"/>
      <c r="V24" s="102"/>
      <c r="W24" s="102"/>
      <c r="X24" s="115"/>
      <c r="Y24" s="111"/>
      <c r="Z24" s="126"/>
      <c r="AA24" s="128"/>
      <c r="AB24" s="129"/>
      <c r="AC24" s="108"/>
    </row>
    <row r="25" spans="2:31" ht="13.8" thickBot="1" x14ac:dyDescent="0.3">
      <c r="B25" s="91"/>
      <c r="C25" s="113" t="s">
        <v>232</v>
      </c>
      <c r="D25" s="92"/>
      <c r="E25" s="93"/>
      <c r="F25" s="147"/>
      <c r="G25" s="148"/>
      <c r="H25" s="148"/>
      <c r="I25" s="149"/>
      <c r="J25" s="147"/>
      <c r="K25" s="148"/>
      <c r="L25" s="148"/>
      <c r="M25" s="149"/>
      <c r="N25" s="147"/>
      <c r="O25" s="148"/>
      <c r="P25" s="148"/>
      <c r="Q25" s="149" t="s">
        <v>237</v>
      </c>
      <c r="R25" s="147"/>
      <c r="S25" s="149"/>
      <c r="T25" s="100"/>
      <c r="U25" s="99"/>
      <c r="V25" s="102"/>
      <c r="W25" s="102"/>
      <c r="X25" s="99"/>
      <c r="Y25" s="102"/>
      <c r="Z25" s="127"/>
      <c r="AA25" s="132"/>
      <c r="AB25" s="98"/>
      <c r="AC25" s="142"/>
    </row>
    <row r="26" spans="2:31" ht="13.8" thickBot="1" x14ac:dyDescent="0.3">
      <c r="B26" s="91"/>
      <c r="C26" s="113"/>
      <c r="D26" s="92"/>
      <c r="E26" s="93"/>
      <c r="F26" s="135"/>
      <c r="G26" s="136"/>
      <c r="H26" s="136"/>
      <c r="I26" s="137"/>
      <c r="J26" s="135"/>
      <c r="K26" s="136"/>
      <c r="L26" s="136"/>
      <c r="M26" s="137"/>
      <c r="N26" s="135"/>
      <c r="O26" s="136"/>
      <c r="P26" s="136"/>
      <c r="Q26" s="137"/>
      <c r="R26" s="135"/>
      <c r="S26" s="136"/>
      <c r="T26" s="140"/>
      <c r="U26" s="137"/>
      <c r="V26" s="133"/>
      <c r="W26" s="138"/>
      <c r="X26" s="136"/>
      <c r="Y26" s="137"/>
      <c r="Z26" s="133"/>
      <c r="AA26" s="140"/>
      <c r="AB26" s="140"/>
      <c r="AC26" s="105"/>
    </row>
    <row r="27" spans="2:31" ht="13.8" thickBot="1" x14ac:dyDescent="0.3">
      <c r="B27" s="91"/>
      <c r="C27" s="113" t="s">
        <v>233</v>
      </c>
      <c r="D27" s="92"/>
      <c r="E27" s="93"/>
      <c r="F27" s="135"/>
      <c r="G27" s="136"/>
      <c r="H27" s="136"/>
      <c r="I27" s="137"/>
      <c r="J27" s="135"/>
      <c r="K27" s="136"/>
      <c r="L27" s="136"/>
      <c r="M27" s="137"/>
      <c r="N27" s="135"/>
      <c r="O27" s="136"/>
      <c r="P27" s="136"/>
      <c r="Q27" s="137"/>
      <c r="R27" s="135"/>
      <c r="S27" s="136"/>
      <c r="T27" s="136"/>
      <c r="U27" s="137"/>
      <c r="V27" s="135"/>
      <c r="W27" s="138"/>
      <c r="X27" s="136"/>
      <c r="Y27" s="137"/>
      <c r="Z27" s="135"/>
      <c r="AA27" s="136"/>
      <c r="AB27" s="139"/>
      <c r="AC27" s="110"/>
    </row>
    <row r="28" spans="2:31" ht="13.8" thickBot="1" x14ac:dyDescent="0.3">
      <c r="B28" s="91"/>
      <c r="C28" s="113"/>
      <c r="D28" s="92"/>
      <c r="E28" s="93"/>
      <c r="F28" s="115"/>
      <c r="G28" s="120"/>
      <c r="H28" s="120"/>
      <c r="I28" s="105"/>
      <c r="J28" s="115"/>
      <c r="K28" s="120"/>
      <c r="L28" s="120"/>
      <c r="M28" s="105"/>
      <c r="N28" s="115"/>
      <c r="O28" s="120"/>
      <c r="P28" s="120"/>
      <c r="Q28" s="105"/>
      <c r="R28" s="115"/>
      <c r="S28" s="120"/>
      <c r="T28" s="120"/>
      <c r="U28" s="105"/>
      <c r="V28" s="115"/>
      <c r="W28" s="104"/>
      <c r="X28" s="124"/>
      <c r="Y28" s="125"/>
      <c r="Z28" s="115"/>
      <c r="AA28" s="120"/>
      <c r="AB28" s="104"/>
      <c r="AC28" s="130"/>
    </row>
    <row r="29" spans="2:31" ht="13.2" customHeight="1" x14ac:dyDescent="0.25">
      <c r="F29" s="181" t="s">
        <v>246</v>
      </c>
      <c r="H29" s="181" t="s">
        <v>247</v>
      </c>
      <c r="J29" s="181" t="s">
        <v>248</v>
      </c>
      <c r="L29" s="181" t="s">
        <v>249</v>
      </c>
      <c r="N29" s="181" t="s">
        <v>250</v>
      </c>
      <c r="Q29" s="181" t="s">
        <v>251</v>
      </c>
      <c r="T29" s="181" t="s">
        <v>252</v>
      </c>
      <c r="W29" s="181" t="s">
        <v>253</v>
      </c>
      <c r="Z29" s="181" t="s">
        <v>254</v>
      </c>
      <c r="AC29" s="181" t="s">
        <v>255</v>
      </c>
    </row>
    <row r="30" spans="2:31" x14ac:dyDescent="0.25">
      <c r="F30" s="182"/>
      <c r="H30" s="182"/>
      <c r="J30" s="182"/>
      <c r="L30" s="182"/>
      <c r="N30" s="182"/>
      <c r="Q30" s="182"/>
      <c r="T30" s="182"/>
      <c r="W30" s="182"/>
      <c r="Z30" s="182"/>
      <c r="AC30" s="182"/>
    </row>
    <row r="31" spans="2:31" x14ac:dyDescent="0.25">
      <c r="F31" s="182"/>
      <c r="H31" s="182"/>
      <c r="J31" s="182"/>
      <c r="L31" s="182"/>
      <c r="N31" s="182"/>
      <c r="Q31" s="182"/>
      <c r="T31" s="182"/>
      <c r="W31" s="182"/>
      <c r="Z31" s="182"/>
      <c r="AC31" s="182"/>
    </row>
    <row r="32" spans="2:31" x14ac:dyDescent="0.25">
      <c r="F32" s="182"/>
      <c r="H32" s="182"/>
      <c r="J32" s="182"/>
      <c r="L32" s="182"/>
      <c r="N32" s="182"/>
      <c r="Q32" s="182"/>
      <c r="T32" s="182"/>
      <c r="W32" s="182"/>
      <c r="Z32" s="182"/>
      <c r="AC32" s="182"/>
    </row>
    <row r="33" spans="6:29" x14ac:dyDescent="0.25">
      <c r="F33" s="182"/>
      <c r="H33" s="182"/>
      <c r="J33" s="182"/>
      <c r="L33" s="182"/>
      <c r="N33" s="182"/>
      <c r="Q33" s="182"/>
      <c r="T33" s="182"/>
      <c r="W33" s="182"/>
      <c r="Z33" s="182"/>
      <c r="AC33" s="182"/>
    </row>
    <row r="34" spans="6:29" x14ac:dyDescent="0.25">
      <c r="F34" s="182"/>
      <c r="H34" s="182"/>
      <c r="J34" s="182"/>
      <c r="L34" s="182"/>
      <c r="N34" s="182"/>
      <c r="Q34" s="182"/>
      <c r="T34" s="182"/>
      <c r="W34" s="182"/>
      <c r="Z34" s="182"/>
      <c r="AC34" s="182"/>
    </row>
    <row r="35" spans="6:29" x14ac:dyDescent="0.25">
      <c r="F35" s="182"/>
      <c r="H35" s="182"/>
      <c r="J35" s="182"/>
      <c r="L35" s="182"/>
      <c r="N35" s="182"/>
      <c r="Q35" s="182"/>
      <c r="T35" s="182"/>
      <c r="W35" s="182"/>
      <c r="Z35" s="182"/>
      <c r="AC35" s="182"/>
    </row>
    <row r="36" spans="6:29" x14ac:dyDescent="0.25">
      <c r="F36" s="182"/>
      <c r="H36" s="182"/>
      <c r="J36" s="182"/>
      <c r="L36" s="182"/>
      <c r="N36" s="182"/>
      <c r="Q36" s="182"/>
      <c r="T36" s="182"/>
      <c r="W36" s="182"/>
      <c r="Z36" s="182"/>
      <c r="AC36" s="182"/>
    </row>
    <row r="37" spans="6:29" x14ac:dyDescent="0.25">
      <c r="F37" s="182"/>
      <c r="H37" s="182"/>
      <c r="J37" s="182"/>
      <c r="L37" s="182"/>
      <c r="N37" s="182"/>
      <c r="Q37" s="182"/>
      <c r="T37" s="182"/>
      <c r="W37" s="182"/>
      <c r="Z37" s="182"/>
      <c r="AC37" s="182"/>
    </row>
    <row r="38" spans="6:29" x14ac:dyDescent="0.25">
      <c r="F38" s="182"/>
      <c r="H38" s="182"/>
      <c r="J38" s="182"/>
      <c r="L38" s="182"/>
      <c r="N38" s="182"/>
      <c r="Q38" s="182"/>
      <c r="T38" s="182"/>
      <c r="W38" s="182"/>
      <c r="Z38" s="182"/>
      <c r="AC38" s="182"/>
    </row>
    <row r="39" spans="6:29" ht="13.2" customHeight="1" x14ac:dyDescent="0.25">
      <c r="F39" s="183"/>
      <c r="H39" s="183"/>
      <c r="J39" s="183"/>
      <c r="L39" s="183"/>
      <c r="N39" s="183"/>
      <c r="Q39" s="183"/>
      <c r="T39" s="183"/>
      <c r="W39" s="183"/>
      <c r="Z39" s="183"/>
      <c r="AC39" s="183"/>
    </row>
    <row r="40" spans="6:29" ht="13.8" thickBot="1" x14ac:dyDescent="0.3"/>
    <row r="41" spans="6:29" ht="13.8" thickBot="1" x14ac:dyDescent="0.3">
      <c r="F41" s="184" t="s">
        <v>256</v>
      </c>
      <c r="G41" s="185"/>
      <c r="H41" s="185"/>
      <c r="I41" s="185"/>
      <c r="J41" s="185"/>
      <c r="K41" s="185"/>
      <c r="L41" s="185"/>
      <c r="M41" s="186"/>
      <c r="N41" s="184" t="s">
        <v>257</v>
      </c>
      <c r="O41" s="185"/>
      <c r="P41" s="185"/>
      <c r="Q41" s="185"/>
      <c r="R41" s="185"/>
      <c r="S41" s="185"/>
      <c r="T41" s="185"/>
      <c r="U41" s="186"/>
      <c r="V41" s="184" t="s">
        <v>258</v>
      </c>
      <c r="W41" s="185"/>
      <c r="X41" s="185"/>
      <c r="Y41" s="185"/>
      <c r="Z41" s="185"/>
      <c r="AA41" s="185"/>
      <c r="AB41" s="185"/>
      <c r="AC41" s="186"/>
    </row>
  </sheetData>
  <mergeCells count="25">
    <mergeCell ref="L29:L39"/>
    <mergeCell ref="T29:T39"/>
    <mergeCell ref="F41:M41"/>
    <mergeCell ref="N41:U41"/>
    <mergeCell ref="V41:AC41"/>
    <mergeCell ref="AC29:AC39"/>
    <mergeCell ref="J29:J39"/>
    <mergeCell ref="Q29:Q39"/>
    <mergeCell ref="W29:W39"/>
    <mergeCell ref="Z29:Z39"/>
    <mergeCell ref="F29:F39"/>
    <mergeCell ref="H29:H39"/>
    <mergeCell ref="N29:N39"/>
    <mergeCell ref="B7:B8"/>
    <mergeCell ref="C7:C8"/>
    <mergeCell ref="D7:D8"/>
    <mergeCell ref="E7:E8"/>
    <mergeCell ref="F8:I8"/>
    <mergeCell ref="R8:U8"/>
    <mergeCell ref="V8:Y8"/>
    <mergeCell ref="Z8:AC8"/>
    <mergeCell ref="F7:N7"/>
    <mergeCell ref="F6:N6"/>
    <mergeCell ref="J8:M8"/>
    <mergeCell ref="N8:Q8"/>
  </mergeCells>
  <phoneticPr fontId="0" type="noConversion"/>
  <pageMargins left="0.25" right="0.25" top="0.75" bottom="0.75" header="0.3" footer="0.3"/>
  <pageSetup paperSize="9" scale="28" pageOrder="overThenDown" orientation="landscape" horizontalDpi="300" verticalDpi="300" r:id="rId1"/>
  <headerFooter alignWithMargins="0">
    <oddFooter>&amp;L&amp;9Zpracováno programem &amp;"Arial CE,Tučné"BUILDpower,  © RTS, a.s.&amp;R&amp;9&amp;P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111"/>
  <dimension ref="A1:AF134"/>
  <sheetViews>
    <sheetView zoomScale="75" workbookViewId="0">
      <pane xSplit="9" ySplit="8" topLeftCell="J99" activePane="bottomRight" state="frozen"/>
      <selection activeCell="B2" sqref="B2"/>
      <selection pane="topRight" activeCell="B2" sqref="B2"/>
      <selection pane="bottomLeft" activeCell="B2" sqref="B2"/>
      <selection pane="bottomRight" activeCell="J133" sqref="J133:U134"/>
    </sheetView>
  </sheetViews>
  <sheetFormatPr defaultColWidth="9.109375" defaultRowHeight="13.2" x14ac:dyDescent="0.25"/>
  <cols>
    <col min="1" max="1" width="1.88671875" customWidth="1"/>
    <col min="2" max="2" width="9.88671875" style="7" customWidth="1"/>
    <col min="3" max="3" width="33.33203125" customWidth="1"/>
    <col min="4" max="4" width="11.33203125" style="33" customWidth="1"/>
    <col min="5" max="5" width="12.33203125" style="33" customWidth="1"/>
    <col min="6" max="6" width="14.44140625" style="3" customWidth="1"/>
    <col min="7" max="7" width="8.44140625" style="3" customWidth="1"/>
    <col min="8" max="8" width="6.5546875" customWidth="1"/>
    <col min="9" max="9" width="6.33203125" customWidth="1"/>
    <col min="10" max="22" width="10.33203125" style="16" customWidth="1"/>
    <col min="23" max="23" width="16.44140625" style="16" customWidth="1"/>
    <col min="24" max="32" width="10.33203125" style="16" customWidth="1"/>
    <col min="33" max="16384" width="9.109375" style="16"/>
  </cols>
  <sheetData>
    <row r="1" spans="1:32" s="14" customFormat="1" x14ac:dyDescent="0.25">
      <c r="A1" s="1"/>
      <c r="B1" s="4"/>
      <c r="C1" s="4"/>
      <c r="D1" s="29"/>
      <c r="E1" s="29"/>
      <c r="F1" s="35"/>
      <c r="G1" s="35"/>
      <c r="H1" s="1"/>
      <c r="I1" s="1"/>
    </row>
    <row r="2" spans="1:32" s="14" customFormat="1" ht="27.75" customHeight="1" x14ac:dyDescent="0.25">
      <c r="A2" s="1"/>
      <c r="B2" s="23" t="str">
        <f>CONCATENATE("Harmonogram stavby:   ",StavbaCislo,"    ",StavbaNazev)</f>
        <v>Harmonogram stavby:   2021/169    Polyfunkční komunitní centrum v Ratiboři</v>
      </c>
      <c r="C2" s="24"/>
      <c r="D2" s="30"/>
      <c r="E2" s="31"/>
      <c r="F2" s="36"/>
      <c r="G2" s="36"/>
      <c r="H2" s="9"/>
      <c r="I2" s="9"/>
    </row>
    <row r="3" spans="1:32" s="14" customFormat="1" x14ac:dyDescent="0.25">
      <c r="A3" s="1"/>
      <c r="B3" s="5" t="s">
        <v>0</v>
      </c>
      <c r="C3" s="25" t="s">
        <v>11</v>
      </c>
      <c r="D3" s="29"/>
      <c r="E3" s="29"/>
      <c r="F3" s="37"/>
      <c r="G3" s="39"/>
      <c r="H3" s="1"/>
      <c r="I3" s="1"/>
    </row>
    <row r="4" spans="1:32" s="14" customFormat="1" x14ac:dyDescent="0.25">
      <c r="A4" s="1"/>
      <c r="B4" s="4"/>
      <c r="C4" s="25" t="s">
        <v>12</v>
      </c>
      <c r="D4" s="29"/>
      <c r="E4" s="29"/>
      <c r="F4" s="35"/>
      <c r="G4" s="39"/>
      <c r="H4" s="1"/>
      <c r="I4" s="1"/>
    </row>
    <row r="5" spans="1:32" s="15" customFormat="1" ht="12" customHeight="1" x14ac:dyDescent="0.25">
      <c r="A5" s="2"/>
      <c r="B5" s="6" t="s">
        <v>14</v>
      </c>
      <c r="C5" s="26" t="s">
        <v>13</v>
      </c>
      <c r="D5" s="32"/>
      <c r="E5" s="32"/>
      <c r="F5" s="38"/>
      <c r="G5" s="40"/>
      <c r="H5" s="2"/>
      <c r="I5" s="2"/>
    </row>
    <row r="6" spans="1:32" s="18" customFormat="1" ht="13.5" customHeight="1" thickBot="1" x14ac:dyDescent="0.3">
      <c r="A6" s="10"/>
      <c r="B6" s="53"/>
      <c r="C6" s="56"/>
      <c r="D6" s="86"/>
      <c r="E6" s="86"/>
      <c r="F6" s="55"/>
      <c r="G6" s="55"/>
      <c r="H6" s="56"/>
      <c r="I6" s="56"/>
      <c r="J6" s="197">
        <v>2021</v>
      </c>
      <c r="K6" s="198"/>
      <c r="L6" s="199"/>
      <c r="M6" s="197">
        <v>2022</v>
      </c>
      <c r="N6" s="198"/>
      <c r="O6" s="198"/>
      <c r="P6" s="198"/>
      <c r="Q6" s="198"/>
      <c r="R6" s="198"/>
      <c r="S6" s="198"/>
      <c r="T6" s="198"/>
      <c r="U6" s="199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</row>
    <row r="7" spans="1:32" s="12" customFormat="1" ht="12.75" customHeight="1" x14ac:dyDescent="0.25">
      <c r="A7" s="52"/>
      <c r="B7" s="193" t="s">
        <v>1</v>
      </c>
      <c r="C7" s="189" t="s">
        <v>2</v>
      </c>
      <c r="D7" s="189" t="s">
        <v>3</v>
      </c>
      <c r="E7" s="189" t="s">
        <v>4</v>
      </c>
      <c r="F7" s="187" t="s">
        <v>5</v>
      </c>
      <c r="G7" s="187" t="s">
        <v>6</v>
      </c>
      <c r="H7" s="189" t="s">
        <v>7</v>
      </c>
      <c r="I7" s="191" t="s">
        <v>8</v>
      </c>
      <c r="J7" s="195">
        <v>2021</v>
      </c>
      <c r="K7" s="196"/>
      <c r="L7" s="196"/>
      <c r="M7" s="195">
        <v>2022</v>
      </c>
      <c r="N7" s="196"/>
      <c r="O7" s="196"/>
      <c r="P7" s="196"/>
      <c r="Q7" s="196"/>
      <c r="R7" s="196"/>
      <c r="S7" s="196"/>
      <c r="T7" s="196"/>
      <c r="U7" s="203"/>
    </row>
    <row r="8" spans="1:32" s="13" customFormat="1" ht="12.75" customHeight="1" thickBot="1" x14ac:dyDescent="0.3">
      <c r="A8" s="52"/>
      <c r="B8" s="194"/>
      <c r="C8" s="190"/>
      <c r="D8" s="190"/>
      <c r="E8" s="190"/>
      <c r="F8" s="188"/>
      <c r="G8" s="188"/>
      <c r="H8" s="190"/>
      <c r="I8" s="192"/>
      <c r="J8" s="73" t="s">
        <v>192</v>
      </c>
      <c r="K8" s="71" t="s">
        <v>193</v>
      </c>
      <c r="L8" s="72" t="s">
        <v>194</v>
      </c>
      <c r="M8" s="73" t="s">
        <v>195</v>
      </c>
      <c r="N8" s="71" t="s">
        <v>196</v>
      </c>
      <c r="O8" s="71" t="s">
        <v>197</v>
      </c>
      <c r="P8" s="71" t="s">
        <v>198</v>
      </c>
      <c r="Q8" s="71" t="s">
        <v>199</v>
      </c>
      <c r="R8" s="71" t="s">
        <v>200</v>
      </c>
      <c r="S8" s="71" t="s">
        <v>201</v>
      </c>
      <c r="T8" s="71" t="s">
        <v>202</v>
      </c>
      <c r="U8" s="71" t="s">
        <v>203</v>
      </c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x14ac:dyDescent="0.25">
      <c r="B9" s="87" t="s">
        <v>9</v>
      </c>
      <c r="C9" s="78" t="s">
        <v>10</v>
      </c>
      <c r="D9" s="79">
        <v>44473</v>
      </c>
      <c r="E9" s="79">
        <v>44834</v>
      </c>
      <c r="F9" s="80">
        <v>30853329.170000002</v>
      </c>
      <c r="G9" s="80">
        <v>12887.966609999999</v>
      </c>
      <c r="H9" s="78">
        <v>260</v>
      </c>
      <c r="I9" s="81">
        <v>1</v>
      </c>
      <c r="J9" s="84">
        <f t="shared" ref="J9:U9" si="0">SUM(J10+J14+J106+J122)</f>
        <v>642456.93281048234</v>
      </c>
      <c r="K9" s="82">
        <f t="shared" si="0"/>
        <v>1876213.3968657569</v>
      </c>
      <c r="L9" s="83">
        <f t="shared" si="0"/>
        <v>2433886.8104279605</v>
      </c>
      <c r="M9" s="84">
        <f t="shared" si="0"/>
        <v>2826409.6263496908</v>
      </c>
      <c r="N9" s="82">
        <f t="shared" si="0"/>
        <v>2671161.6264631087</v>
      </c>
      <c r="O9" s="82">
        <f t="shared" si="0"/>
        <v>2352822.1271008682</v>
      </c>
      <c r="P9" s="82">
        <f t="shared" si="0"/>
        <v>2653843.06501988</v>
      </c>
      <c r="Q9" s="82">
        <f t="shared" si="0"/>
        <v>3455643.0724852597</v>
      </c>
      <c r="R9" s="82">
        <f t="shared" si="0"/>
        <v>3396086.9771373011</v>
      </c>
      <c r="S9" s="82">
        <f t="shared" si="0"/>
        <v>3530760.3294984638</v>
      </c>
      <c r="T9" s="82">
        <f t="shared" si="0"/>
        <v>3201690.9479234777</v>
      </c>
      <c r="U9" s="82">
        <f t="shared" si="0"/>
        <v>1812354.2579177513</v>
      </c>
    </row>
    <row r="10" spans="1:32" x14ac:dyDescent="0.25">
      <c r="B10" s="88" t="s">
        <v>15</v>
      </c>
      <c r="C10" s="43" t="s">
        <v>16</v>
      </c>
      <c r="D10" s="85">
        <v>44473</v>
      </c>
      <c r="E10" s="85">
        <v>44834</v>
      </c>
      <c r="F10" s="44">
        <v>329350</v>
      </c>
      <c r="G10" s="44">
        <v>0</v>
      </c>
      <c r="H10" s="43">
        <v>260</v>
      </c>
      <c r="I10" s="64">
        <v>1</v>
      </c>
      <c r="J10" s="70">
        <f t="shared" ref="J10:U10" si="1">SUM(J11)</f>
        <v>25474.585635359119</v>
      </c>
      <c r="K10" s="68">
        <f t="shared" si="1"/>
        <v>27294.198895027628</v>
      </c>
      <c r="L10" s="69">
        <f t="shared" si="1"/>
        <v>28204.005524861881</v>
      </c>
      <c r="M10" s="70">
        <f t="shared" si="1"/>
        <v>28204.005524861881</v>
      </c>
      <c r="N10" s="68">
        <f t="shared" si="1"/>
        <v>25474.585635359119</v>
      </c>
      <c r="O10" s="68">
        <f t="shared" si="1"/>
        <v>28204.005524861881</v>
      </c>
      <c r="P10" s="68">
        <f t="shared" si="1"/>
        <v>27294.198895027628</v>
      </c>
      <c r="Q10" s="68">
        <f t="shared" si="1"/>
        <v>28204.005524861881</v>
      </c>
      <c r="R10" s="68">
        <f t="shared" si="1"/>
        <v>27294.198895027628</v>
      </c>
      <c r="S10" s="68">
        <f t="shared" si="1"/>
        <v>28204.005524861881</v>
      </c>
      <c r="T10" s="68">
        <f t="shared" si="1"/>
        <v>28204.005524861881</v>
      </c>
      <c r="U10" s="68">
        <f t="shared" si="1"/>
        <v>27294.198895027628</v>
      </c>
    </row>
    <row r="11" spans="1:32" x14ac:dyDescent="0.25">
      <c r="B11" s="57" t="s">
        <v>17</v>
      </c>
      <c r="C11" s="41" t="s">
        <v>16</v>
      </c>
      <c r="D11" s="63">
        <v>44473</v>
      </c>
      <c r="E11" s="63">
        <v>44834</v>
      </c>
      <c r="F11" s="42">
        <v>329350</v>
      </c>
      <c r="G11" s="42">
        <v>0</v>
      </c>
      <c r="H11" s="41">
        <v>260</v>
      </c>
      <c r="I11" s="45">
        <v>1</v>
      </c>
      <c r="J11" s="76">
        <f t="shared" ref="J11:U11" si="2">SUM(J12+J13)</f>
        <v>25474.585635359119</v>
      </c>
      <c r="K11" s="74">
        <f t="shared" si="2"/>
        <v>27294.198895027628</v>
      </c>
      <c r="L11" s="75">
        <f t="shared" si="2"/>
        <v>28204.005524861881</v>
      </c>
      <c r="M11" s="76">
        <f t="shared" si="2"/>
        <v>28204.005524861881</v>
      </c>
      <c r="N11" s="74">
        <f t="shared" si="2"/>
        <v>25474.585635359119</v>
      </c>
      <c r="O11" s="74">
        <f t="shared" si="2"/>
        <v>28204.005524861881</v>
      </c>
      <c r="P11" s="74">
        <f t="shared" si="2"/>
        <v>27294.198895027628</v>
      </c>
      <c r="Q11" s="74">
        <f t="shared" si="2"/>
        <v>28204.005524861881</v>
      </c>
      <c r="R11" s="74">
        <f t="shared" si="2"/>
        <v>27294.198895027628</v>
      </c>
      <c r="S11" s="74">
        <f t="shared" si="2"/>
        <v>28204.005524861881</v>
      </c>
      <c r="T11" s="74">
        <f t="shared" si="2"/>
        <v>28204.005524861881</v>
      </c>
      <c r="U11" s="74">
        <f t="shared" si="2"/>
        <v>27294.198895027628</v>
      </c>
    </row>
    <row r="12" spans="1:32" x14ac:dyDescent="0.25">
      <c r="B12" s="57" t="s">
        <v>18</v>
      </c>
      <c r="C12" s="41" t="s">
        <v>19</v>
      </c>
      <c r="D12" s="63">
        <v>44473</v>
      </c>
      <c r="E12" s="63">
        <v>44834</v>
      </c>
      <c r="F12" s="42">
        <v>156450</v>
      </c>
      <c r="G12" s="42">
        <v>0</v>
      </c>
      <c r="H12" s="41">
        <v>260</v>
      </c>
      <c r="I12" s="45">
        <v>1</v>
      </c>
      <c r="J12" s="76">
        <v>12101.10497237569</v>
      </c>
      <c r="K12" s="74">
        <v>12965.469613259667</v>
      </c>
      <c r="L12" s="75">
        <v>13397.651933701656</v>
      </c>
      <c r="M12" s="76">
        <v>13397.651933701656</v>
      </c>
      <c r="N12" s="74">
        <v>12101.10497237569</v>
      </c>
      <c r="O12" s="74">
        <v>13397.651933701656</v>
      </c>
      <c r="P12" s="74">
        <v>12965.469613259667</v>
      </c>
      <c r="Q12" s="74">
        <v>13397.651933701656</v>
      </c>
      <c r="R12" s="74">
        <v>12965.469613259667</v>
      </c>
      <c r="S12" s="74">
        <v>13397.651933701656</v>
      </c>
      <c r="T12" s="74">
        <v>13397.651933701656</v>
      </c>
      <c r="U12" s="74">
        <v>12965.469613259667</v>
      </c>
    </row>
    <row r="13" spans="1:32" x14ac:dyDescent="0.25">
      <c r="B13" s="57" t="s">
        <v>20</v>
      </c>
      <c r="C13" s="41" t="s">
        <v>21</v>
      </c>
      <c r="D13" s="63">
        <v>44473</v>
      </c>
      <c r="E13" s="63">
        <v>44834</v>
      </c>
      <c r="F13" s="42">
        <v>172900</v>
      </c>
      <c r="G13" s="42">
        <v>0</v>
      </c>
      <c r="H13" s="41">
        <v>260</v>
      </c>
      <c r="I13" s="45">
        <v>1</v>
      </c>
      <c r="J13" s="76">
        <v>13373.480662983429</v>
      </c>
      <c r="K13" s="74">
        <v>14328.729281767961</v>
      </c>
      <c r="L13" s="75">
        <v>14806.353591160227</v>
      </c>
      <c r="M13" s="76">
        <v>14806.353591160227</v>
      </c>
      <c r="N13" s="74">
        <v>13373.480662983429</v>
      </c>
      <c r="O13" s="74">
        <v>14806.353591160227</v>
      </c>
      <c r="P13" s="74">
        <v>14328.729281767961</v>
      </c>
      <c r="Q13" s="74">
        <v>14806.353591160227</v>
      </c>
      <c r="R13" s="74">
        <v>14328.729281767961</v>
      </c>
      <c r="S13" s="74">
        <v>14806.353591160227</v>
      </c>
      <c r="T13" s="74">
        <v>14806.353591160227</v>
      </c>
      <c r="U13" s="74">
        <v>14328.729281767961</v>
      </c>
    </row>
    <row r="14" spans="1:32" x14ac:dyDescent="0.25">
      <c r="B14" s="57" t="s">
        <v>22</v>
      </c>
      <c r="C14" s="41" t="s">
        <v>23</v>
      </c>
      <c r="D14" s="63">
        <v>44473</v>
      </c>
      <c r="E14" s="63">
        <v>44834</v>
      </c>
      <c r="F14" s="42">
        <v>26181670.989999998</v>
      </c>
      <c r="G14" s="42">
        <v>10545.18975</v>
      </c>
      <c r="H14" s="41">
        <v>260</v>
      </c>
      <c r="I14" s="45">
        <v>1</v>
      </c>
      <c r="J14" s="76">
        <f t="shared" ref="J14:U14" si="3">SUM(J15+J50+J54+J67+J94)</f>
        <v>616982.34717512317</v>
      </c>
      <c r="K14" s="74">
        <f t="shared" si="3"/>
        <v>1848919.1979707293</v>
      </c>
      <c r="L14" s="75">
        <f t="shared" si="3"/>
        <v>2405682.8049030984</v>
      </c>
      <c r="M14" s="76">
        <f t="shared" si="3"/>
        <v>2798205.6208248287</v>
      </c>
      <c r="N14" s="74">
        <f t="shared" si="3"/>
        <v>2645687.0408277498</v>
      </c>
      <c r="O14" s="74">
        <f t="shared" si="3"/>
        <v>2324618.1215760061</v>
      </c>
      <c r="P14" s="74">
        <f t="shared" si="3"/>
        <v>2481043.0857969834</v>
      </c>
      <c r="Q14" s="74">
        <f t="shared" si="3"/>
        <v>2646722.3151924633</v>
      </c>
      <c r="R14" s="74">
        <f t="shared" si="3"/>
        <v>2661836.3415503674</v>
      </c>
      <c r="S14" s="74">
        <f t="shared" si="3"/>
        <v>2348605.6580494316</v>
      </c>
      <c r="T14" s="74">
        <f t="shared" si="3"/>
        <v>2128268.508272198</v>
      </c>
      <c r="U14" s="74">
        <f t="shared" si="3"/>
        <v>1275099.9478610212</v>
      </c>
    </row>
    <row r="15" spans="1:32" x14ac:dyDescent="0.25">
      <c r="B15" s="57" t="s">
        <v>24</v>
      </c>
      <c r="C15" s="41" t="s">
        <v>25</v>
      </c>
      <c r="D15" s="63">
        <v>44621</v>
      </c>
      <c r="E15" s="63">
        <v>44834</v>
      </c>
      <c r="F15" s="42">
        <v>1449401.27</v>
      </c>
      <c r="G15" s="42">
        <v>490.30394000000001</v>
      </c>
      <c r="H15" s="41">
        <v>154</v>
      </c>
      <c r="I15" s="45">
        <v>1</v>
      </c>
      <c r="J15" s="76"/>
      <c r="K15" s="74"/>
      <c r="L15" s="75"/>
      <c r="M15" s="76"/>
      <c r="N15" s="74"/>
      <c r="O15" s="74">
        <f t="shared" ref="O15:U15" si="4">SUM(O16+O17+O18+O19+O20+O21+O22+O23+O24+O25+O26+O27+O28+O29+O30+O31+O32+O33+O34+O35+O36+O37+O38+O39+O40+O41+O42+O43+O44+O45+O46+O47+O48+O49)</f>
        <v>185755.2802717392</v>
      </c>
      <c r="P15" s="74">
        <f t="shared" si="4"/>
        <v>201018.07641730606</v>
      </c>
      <c r="Q15" s="74">
        <f t="shared" si="4"/>
        <v>207718.67896454968</v>
      </c>
      <c r="R15" s="74">
        <f t="shared" si="4"/>
        <v>201018.07641730606</v>
      </c>
      <c r="S15" s="74">
        <f t="shared" si="4"/>
        <v>261908.57896454964</v>
      </c>
      <c r="T15" s="74">
        <f t="shared" si="4"/>
        <v>328011.75929241849</v>
      </c>
      <c r="U15" s="74">
        <f t="shared" si="4"/>
        <v>63970.819672131147</v>
      </c>
    </row>
    <row r="16" spans="1:32" x14ac:dyDescent="0.25">
      <c r="B16" s="57" t="s">
        <v>26</v>
      </c>
      <c r="C16" s="41" t="s">
        <v>27</v>
      </c>
      <c r="D16" s="63">
        <v>44621</v>
      </c>
      <c r="E16" s="63">
        <v>44804</v>
      </c>
      <c r="F16" s="42">
        <v>3027</v>
      </c>
      <c r="G16" s="42">
        <v>3.5939999999999999</v>
      </c>
      <c r="H16" s="41">
        <v>132</v>
      </c>
      <c r="I16" s="45">
        <v>1</v>
      </c>
      <c r="J16" s="76"/>
      <c r="K16" s="74"/>
      <c r="L16" s="75"/>
      <c r="M16" s="76"/>
      <c r="N16" s="74"/>
      <c r="O16" s="74">
        <v>509.98369565217411</v>
      </c>
      <c r="P16" s="74">
        <v>493.53260869565236</v>
      </c>
      <c r="Q16" s="74">
        <v>509.98369565217411</v>
      </c>
      <c r="R16" s="74">
        <v>493.53260869565236</v>
      </c>
      <c r="S16" s="74">
        <v>509.98369565217411</v>
      </c>
      <c r="T16" s="74">
        <v>509.98369565217411</v>
      </c>
      <c r="U16" s="74"/>
    </row>
    <row r="17" spans="2:21" x14ac:dyDescent="0.25">
      <c r="B17" s="57" t="s">
        <v>28</v>
      </c>
      <c r="C17" s="41" t="s">
        <v>29</v>
      </c>
      <c r="D17" s="63">
        <v>44621</v>
      </c>
      <c r="E17" s="63">
        <v>44804</v>
      </c>
      <c r="F17" s="42">
        <v>1347.6</v>
      </c>
      <c r="G17" s="42">
        <v>2.75</v>
      </c>
      <c r="H17" s="41">
        <v>132</v>
      </c>
      <c r="I17" s="45">
        <v>1</v>
      </c>
      <c r="J17" s="76"/>
      <c r="K17" s="74"/>
      <c r="L17" s="75"/>
      <c r="M17" s="76"/>
      <c r="N17" s="74"/>
      <c r="O17" s="74">
        <v>227.04130434782599</v>
      </c>
      <c r="P17" s="74">
        <v>219.71739130434773</v>
      </c>
      <c r="Q17" s="74">
        <v>227.04130434782599</v>
      </c>
      <c r="R17" s="74">
        <v>219.71739130434773</v>
      </c>
      <c r="S17" s="74">
        <v>227.04130434782599</v>
      </c>
      <c r="T17" s="74">
        <v>227.04130434782599</v>
      </c>
      <c r="U17" s="74"/>
    </row>
    <row r="18" spans="2:21" x14ac:dyDescent="0.25">
      <c r="B18" s="57" t="s">
        <v>30</v>
      </c>
      <c r="C18" s="41" t="s">
        <v>31</v>
      </c>
      <c r="D18" s="63">
        <v>44621</v>
      </c>
      <c r="E18" s="63">
        <v>44804</v>
      </c>
      <c r="F18" s="42">
        <v>1347.6</v>
      </c>
      <c r="G18" s="42">
        <v>2.75</v>
      </c>
      <c r="H18" s="41">
        <v>132</v>
      </c>
      <c r="I18" s="45">
        <v>1</v>
      </c>
      <c r="J18" s="76"/>
      <c r="K18" s="74"/>
      <c r="L18" s="75"/>
      <c r="M18" s="76"/>
      <c r="N18" s="74"/>
      <c r="O18" s="74">
        <v>227.04130434782599</v>
      </c>
      <c r="P18" s="74">
        <v>219.71739130434773</v>
      </c>
      <c r="Q18" s="74">
        <v>227.04130434782599</v>
      </c>
      <c r="R18" s="74">
        <v>219.71739130434773</v>
      </c>
      <c r="S18" s="74">
        <v>227.04130434782599</v>
      </c>
      <c r="T18" s="74">
        <v>227.04130434782599</v>
      </c>
      <c r="U18" s="74"/>
    </row>
    <row r="19" spans="2:21" x14ac:dyDescent="0.25">
      <c r="B19" s="57" t="s">
        <v>32</v>
      </c>
      <c r="C19" s="41" t="s">
        <v>33</v>
      </c>
      <c r="D19" s="63">
        <v>44621</v>
      </c>
      <c r="E19" s="63">
        <v>44804</v>
      </c>
      <c r="F19" s="42">
        <v>1347.6</v>
      </c>
      <c r="G19" s="42">
        <v>2.75</v>
      </c>
      <c r="H19" s="41">
        <v>132</v>
      </c>
      <c r="I19" s="45">
        <v>1</v>
      </c>
      <c r="J19" s="76"/>
      <c r="K19" s="74"/>
      <c r="L19" s="75"/>
      <c r="M19" s="76"/>
      <c r="N19" s="74"/>
      <c r="O19" s="74">
        <v>227.04130434782599</v>
      </c>
      <c r="P19" s="74">
        <v>219.71739130434773</v>
      </c>
      <c r="Q19" s="74">
        <v>227.04130434782599</v>
      </c>
      <c r="R19" s="74">
        <v>219.71739130434773</v>
      </c>
      <c r="S19" s="74">
        <v>227.04130434782599</v>
      </c>
      <c r="T19" s="74">
        <v>227.04130434782599</v>
      </c>
      <c r="U19" s="74"/>
    </row>
    <row r="20" spans="2:21" x14ac:dyDescent="0.25">
      <c r="B20" s="57" t="s">
        <v>34</v>
      </c>
      <c r="C20" s="41" t="s">
        <v>35</v>
      </c>
      <c r="D20" s="63">
        <v>44621</v>
      </c>
      <c r="E20" s="63">
        <v>44804</v>
      </c>
      <c r="F20" s="42">
        <v>1347.6</v>
      </c>
      <c r="G20" s="42">
        <v>2.75</v>
      </c>
      <c r="H20" s="41">
        <v>132</v>
      </c>
      <c r="I20" s="45">
        <v>1</v>
      </c>
      <c r="J20" s="76"/>
      <c r="K20" s="74"/>
      <c r="L20" s="75"/>
      <c r="M20" s="76"/>
      <c r="N20" s="74"/>
      <c r="O20" s="74">
        <v>227.04130434782599</v>
      </c>
      <c r="P20" s="74">
        <v>219.71739130434773</v>
      </c>
      <c r="Q20" s="74">
        <v>227.04130434782599</v>
      </c>
      <c r="R20" s="74">
        <v>219.71739130434773</v>
      </c>
      <c r="S20" s="74">
        <v>227.04130434782599</v>
      </c>
      <c r="T20" s="74">
        <v>227.04130434782599</v>
      </c>
      <c r="U20" s="74"/>
    </row>
    <row r="21" spans="2:21" x14ac:dyDescent="0.25">
      <c r="B21" s="57" t="s">
        <v>36</v>
      </c>
      <c r="C21" s="41" t="s">
        <v>37</v>
      </c>
      <c r="D21" s="63">
        <v>44652</v>
      </c>
      <c r="E21" s="63">
        <v>44804</v>
      </c>
      <c r="F21" s="42">
        <v>97808.2</v>
      </c>
      <c r="G21" s="42">
        <v>76.853790000000004</v>
      </c>
      <c r="H21" s="41">
        <v>109</v>
      </c>
      <c r="I21" s="45">
        <v>1</v>
      </c>
      <c r="J21" s="76"/>
      <c r="K21" s="74"/>
      <c r="L21" s="75"/>
      <c r="M21" s="76"/>
      <c r="N21" s="74"/>
      <c r="O21" s="74"/>
      <c r="P21" s="74">
        <v>19178.078431372556</v>
      </c>
      <c r="Q21" s="74">
        <v>19817.347712418308</v>
      </c>
      <c r="R21" s="74">
        <v>19178.078431372556</v>
      </c>
      <c r="S21" s="74">
        <v>19817.347712418308</v>
      </c>
      <c r="T21" s="74">
        <v>19817.347712418308</v>
      </c>
      <c r="U21" s="74"/>
    </row>
    <row r="22" spans="2:21" x14ac:dyDescent="0.25">
      <c r="B22" s="57" t="s">
        <v>38</v>
      </c>
      <c r="C22" s="41" t="s">
        <v>39</v>
      </c>
      <c r="D22" s="63">
        <v>44652</v>
      </c>
      <c r="E22" s="63">
        <v>44804</v>
      </c>
      <c r="F22" s="42">
        <v>2647.95</v>
      </c>
      <c r="G22" s="42">
        <v>2.28294</v>
      </c>
      <c r="H22" s="41">
        <v>109</v>
      </c>
      <c r="I22" s="45">
        <v>1</v>
      </c>
      <c r="J22" s="76"/>
      <c r="K22" s="74"/>
      <c r="L22" s="75"/>
      <c r="M22" s="76"/>
      <c r="N22" s="74"/>
      <c r="O22" s="74"/>
      <c r="P22" s="74">
        <v>519.20588235294122</v>
      </c>
      <c r="Q22" s="74">
        <v>536.5127450980392</v>
      </c>
      <c r="R22" s="74">
        <v>519.20588235294122</v>
      </c>
      <c r="S22" s="74">
        <v>536.5127450980392</v>
      </c>
      <c r="T22" s="74">
        <v>536.5127450980392</v>
      </c>
      <c r="U22" s="74"/>
    </row>
    <row r="23" spans="2:21" x14ac:dyDescent="0.25">
      <c r="B23" s="57" t="s">
        <v>40</v>
      </c>
      <c r="C23" s="41" t="s">
        <v>41</v>
      </c>
      <c r="D23" s="63">
        <v>44652</v>
      </c>
      <c r="E23" s="63">
        <v>44804</v>
      </c>
      <c r="F23" s="42">
        <v>2647.95</v>
      </c>
      <c r="G23" s="42">
        <v>2.28294</v>
      </c>
      <c r="H23" s="41">
        <v>109</v>
      </c>
      <c r="I23" s="45">
        <v>1</v>
      </c>
      <c r="J23" s="76"/>
      <c r="K23" s="74"/>
      <c r="L23" s="75"/>
      <c r="M23" s="76"/>
      <c r="N23" s="74"/>
      <c r="O23" s="74"/>
      <c r="P23" s="74">
        <v>519.20588235294122</v>
      </c>
      <c r="Q23" s="74">
        <v>536.5127450980392</v>
      </c>
      <c r="R23" s="74">
        <v>519.20588235294122</v>
      </c>
      <c r="S23" s="74">
        <v>536.5127450980392</v>
      </c>
      <c r="T23" s="74">
        <v>536.5127450980392</v>
      </c>
      <c r="U23" s="74"/>
    </row>
    <row r="24" spans="2:21" x14ac:dyDescent="0.25">
      <c r="B24" s="57" t="s">
        <v>42</v>
      </c>
      <c r="C24" s="41" t="s">
        <v>43</v>
      </c>
      <c r="D24" s="63">
        <v>44652</v>
      </c>
      <c r="E24" s="63">
        <v>44804</v>
      </c>
      <c r="F24" s="42">
        <v>2647.95</v>
      </c>
      <c r="G24" s="42">
        <v>2.28294</v>
      </c>
      <c r="H24" s="41">
        <v>109</v>
      </c>
      <c r="I24" s="45">
        <v>1</v>
      </c>
      <c r="J24" s="76"/>
      <c r="K24" s="74"/>
      <c r="L24" s="75"/>
      <c r="M24" s="76"/>
      <c r="N24" s="74"/>
      <c r="O24" s="74"/>
      <c r="P24" s="74">
        <v>519.20588235294122</v>
      </c>
      <c r="Q24" s="74">
        <v>536.5127450980392</v>
      </c>
      <c r="R24" s="74">
        <v>519.20588235294122</v>
      </c>
      <c r="S24" s="74">
        <v>536.5127450980392</v>
      </c>
      <c r="T24" s="74">
        <v>536.5127450980392</v>
      </c>
      <c r="U24" s="74"/>
    </row>
    <row r="25" spans="2:21" x14ac:dyDescent="0.25">
      <c r="B25" s="57" t="s">
        <v>44</v>
      </c>
      <c r="C25" s="41" t="s">
        <v>45</v>
      </c>
      <c r="D25" s="63">
        <v>44652</v>
      </c>
      <c r="E25" s="63">
        <v>44804</v>
      </c>
      <c r="F25" s="42">
        <v>2647.95</v>
      </c>
      <c r="G25" s="42">
        <v>2.28294</v>
      </c>
      <c r="H25" s="41">
        <v>109</v>
      </c>
      <c r="I25" s="45">
        <v>1</v>
      </c>
      <c r="J25" s="76"/>
      <c r="K25" s="74"/>
      <c r="L25" s="75"/>
      <c r="M25" s="76"/>
      <c r="N25" s="74"/>
      <c r="O25" s="74"/>
      <c r="P25" s="74">
        <v>519.20588235294122</v>
      </c>
      <c r="Q25" s="74">
        <v>536.5127450980392</v>
      </c>
      <c r="R25" s="74">
        <v>519.20588235294122</v>
      </c>
      <c r="S25" s="74">
        <v>536.5127450980392</v>
      </c>
      <c r="T25" s="74">
        <v>536.5127450980392</v>
      </c>
      <c r="U25" s="74"/>
    </row>
    <row r="26" spans="2:21" x14ac:dyDescent="0.25">
      <c r="B26" s="57" t="s">
        <v>46</v>
      </c>
      <c r="C26" s="41" t="s">
        <v>47</v>
      </c>
      <c r="D26" s="63">
        <v>44621</v>
      </c>
      <c r="E26" s="63">
        <v>44804</v>
      </c>
      <c r="F26" s="42">
        <v>753536.95</v>
      </c>
      <c r="G26" s="42">
        <v>180.57147000000001</v>
      </c>
      <c r="H26" s="41">
        <v>132</v>
      </c>
      <c r="I26" s="45">
        <v>1</v>
      </c>
      <c r="J26" s="76"/>
      <c r="K26" s="74"/>
      <c r="L26" s="75"/>
      <c r="M26" s="76"/>
      <c r="N26" s="74"/>
      <c r="O26" s="74">
        <v>126954.59483695657</v>
      </c>
      <c r="P26" s="74">
        <v>122859.285326087</v>
      </c>
      <c r="Q26" s="74">
        <v>126954.59483695657</v>
      </c>
      <c r="R26" s="74">
        <v>122859.285326087</v>
      </c>
      <c r="S26" s="74">
        <v>126954.59483695657</v>
      </c>
      <c r="T26" s="74">
        <v>126954.59483695657</v>
      </c>
      <c r="U26" s="74"/>
    </row>
    <row r="27" spans="2:21" x14ac:dyDescent="0.25">
      <c r="B27" s="57" t="s">
        <v>48</v>
      </c>
      <c r="C27" s="41" t="s">
        <v>49</v>
      </c>
      <c r="D27" s="63">
        <v>44621</v>
      </c>
      <c r="E27" s="63">
        <v>44804</v>
      </c>
      <c r="F27" s="42">
        <v>25809.67</v>
      </c>
      <c r="G27" s="42">
        <v>16.772369999999999</v>
      </c>
      <c r="H27" s="41">
        <v>132</v>
      </c>
      <c r="I27" s="45">
        <v>1</v>
      </c>
      <c r="J27" s="76"/>
      <c r="K27" s="74"/>
      <c r="L27" s="75"/>
      <c r="M27" s="76"/>
      <c r="N27" s="74"/>
      <c r="O27" s="74">
        <v>4348.3683152173935</v>
      </c>
      <c r="P27" s="74">
        <v>4208.0983695652194</v>
      </c>
      <c r="Q27" s="74">
        <v>4348.3683152173935</v>
      </c>
      <c r="R27" s="74">
        <v>4208.0983695652194</v>
      </c>
      <c r="S27" s="74">
        <v>4348.3683152173935</v>
      </c>
      <c r="T27" s="74">
        <v>4348.3683152173935</v>
      </c>
      <c r="U27" s="74"/>
    </row>
    <row r="28" spans="2:21" x14ac:dyDescent="0.25">
      <c r="B28" s="57" t="s">
        <v>50</v>
      </c>
      <c r="C28" s="41" t="s">
        <v>51</v>
      </c>
      <c r="D28" s="63">
        <v>44621</v>
      </c>
      <c r="E28" s="63">
        <v>44804</v>
      </c>
      <c r="F28" s="42">
        <v>23444.85</v>
      </c>
      <c r="G28" s="42">
        <v>13.44267</v>
      </c>
      <c r="H28" s="41">
        <v>132</v>
      </c>
      <c r="I28" s="45">
        <v>1</v>
      </c>
      <c r="J28" s="76"/>
      <c r="K28" s="74"/>
      <c r="L28" s="75"/>
      <c r="M28" s="76"/>
      <c r="N28" s="74"/>
      <c r="O28" s="74">
        <v>3949.9475543478243</v>
      </c>
      <c r="P28" s="74">
        <v>3822.5298913043462</v>
      </c>
      <c r="Q28" s="74">
        <v>3949.9475543478243</v>
      </c>
      <c r="R28" s="74">
        <v>3822.5298913043462</v>
      </c>
      <c r="S28" s="74">
        <v>3949.9475543478243</v>
      </c>
      <c r="T28" s="74">
        <v>3949.9475543478243</v>
      </c>
      <c r="U28" s="74"/>
    </row>
    <row r="29" spans="2:21" x14ac:dyDescent="0.25">
      <c r="B29" s="57" t="s">
        <v>52</v>
      </c>
      <c r="C29" s="41" t="s">
        <v>53</v>
      </c>
      <c r="D29" s="63">
        <v>44621</v>
      </c>
      <c r="E29" s="63">
        <v>44804</v>
      </c>
      <c r="F29" s="42">
        <v>13844.14</v>
      </c>
      <c r="G29" s="42">
        <v>9.0953800000000005</v>
      </c>
      <c r="H29" s="41">
        <v>132</v>
      </c>
      <c r="I29" s="45">
        <v>1</v>
      </c>
      <c r="J29" s="76"/>
      <c r="K29" s="74"/>
      <c r="L29" s="75"/>
      <c r="M29" s="76"/>
      <c r="N29" s="74"/>
      <c r="O29" s="74">
        <v>2332.4366304347827</v>
      </c>
      <c r="P29" s="74">
        <v>2257.1967391304347</v>
      </c>
      <c r="Q29" s="74">
        <v>2332.4366304347827</v>
      </c>
      <c r="R29" s="74">
        <v>2257.1967391304347</v>
      </c>
      <c r="S29" s="74">
        <v>2332.4366304347827</v>
      </c>
      <c r="T29" s="74">
        <v>2332.4366304347827</v>
      </c>
      <c r="U29" s="74"/>
    </row>
    <row r="30" spans="2:21" x14ac:dyDescent="0.25">
      <c r="B30" s="57" t="s">
        <v>54</v>
      </c>
      <c r="C30" s="41" t="s">
        <v>55</v>
      </c>
      <c r="D30" s="63">
        <v>44621</v>
      </c>
      <c r="E30" s="63">
        <v>44804</v>
      </c>
      <c r="F30" s="42">
        <v>5083.1400000000003</v>
      </c>
      <c r="G30" s="42">
        <v>4.69231</v>
      </c>
      <c r="H30" s="41">
        <v>132</v>
      </c>
      <c r="I30" s="45">
        <v>1</v>
      </c>
      <c r="J30" s="76"/>
      <c r="K30" s="74"/>
      <c r="L30" s="75"/>
      <c r="M30" s="76"/>
      <c r="N30" s="74"/>
      <c r="O30" s="74">
        <v>856.39858695652129</v>
      </c>
      <c r="P30" s="74">
        <v>828.77282608695612</v>
      </c>
      <c r="Q30" s="74">
        <v>856.39858695652129</v>
      </c>
      <c r="R30" s="74">
        <v>828.77282608695612</v>
      </c>
      <c r="S30" s="74">
        <v>856.39858695652129</v>
      </c>
      <c r="T30" s="74">
        <v>856.39858695652129</v>
      </c>
      <c r="U30" s="74"/>
    </row>
    <row r="31" spans="2:21" x14ac:dyDescent="0.25">
      <c r="B31" s="57" t="s">
        <v>56</v>
      </c>
      <c r="C31" s="41" t="s">
        <v>57</v>
      </c>
      <c r="D31" s="63">
        <v>44621</v>
      </c>
      <c r="E31" s="63">
        <v>44804</v>
      </c>
      <c r="F31" s="42">
        <v>160737.20000000001</v>
      </c>
      <c r="G31" s="42">
        <v>1.518</v>
      </c>
      <c r="H31" s="41">
        <v>132</v>
      </c>
      <c r="I31" s="45">
        <v>1</v>
      </c>
      <c r="J31" s="76"/>
      <c r="K31" s="74"/>
      <c r="L31" s="75"/>
      <c r="M31" s="76"/>
      <c r="N31" s="74"/>
      <c r="O31" s="74">
        <v>27080.723913043486</v>
      </c>
      <c r="P31" s="74">
        <v>26207.152173913051</v>
      </c>
      <c r="Q31" s="74">
        <v>27080.723913043486</v>
      </c>
      <c r="R31" s="74">
        <v>26207.152173913051</v>
      </c>
      <c r="S31" s="74">
        <v>27080.723913043486</v>
      </c>
      <c r="T31" s="74">
        <v>27080.723913043486</v>
      </c>
      <c r="U31" s="74"/>
    </row>
    <row r="32" spans="2:21" x14ac:dyDescent="0.25">
      <c r="B32" s="57" t="s">
        <v>58</v>
      </c>
      <c r="C32" s="41" t="s">
        <v>59</v>
      </c>
      <c r="D32" s="63">
        <v>44621</v>
      </c>
      <c r="E32" s="63">
        <v>44804</v>
      </c>
      <c r="F32" s="42">
        <v>73126</v>
      </c>
      <c r="G32" s="42">
        <v>93.613870000000006</v>
      </c>
      <c r="H32" s="41">
        <v>132</v>
      </c>
      <c r="I32" s="45">
        <v>1</v>
      </c>
      <c r="J32" s="76"/>
      <c r="K32" s="74"/>
      <c r="L32" s="75"/>
      <c r="M32" s="76"/>
      <c r="N32" s="74"/>
      <c r="O32" s="74">
        <v>12320.141304347821</v>
      </c>
      <c r="P32" s="74">
        <v>11922.717391304343</v>
      </c>
      <c r="Q32" s="74">
        <v>12320.141304347821</v>
      </c>
      <c r="R32" s="74">
        <v>11922.717391304343</v>
      </c>
      <c r="S32" s="74">
        <v>12320.141304347821</v>
      </c>
      <c r="T32" s="74">
        <v>12320.141304347821</v>
      </c>
      <c r="U32" s="74"/>
    </row>
    <row r="33" spans="2:21" x14ac:dyDescent="0.25">
      <c r="B33" s="57" t="s">
        <v>60</v>
      </c>
      <c r="C33" s="41" t="s">
        <v>61</v>
      </c>
      <c r="D33" s="63">
        <v>44621</v>
      </c>
      <c r="E33" s="63">
        <v>44804</v>
      </c>
      <c r="F33" s="42">
        <v>11035.82</v>
      </c>
      <c r="G33" s="42">
        <v>17.087910000000001</v>
      </c>
      <c r="H33" s="41">
        <v>132</v>
      </c>
      <c r="I33" s="45">
        <v>1</v>
      </c>
      <c r="J33" s="76"/>
      <c r="K33" s="74"/>
      <c r="L33" s="75"/>
      <c r="M33" s="76"/>
      <c r="N33" s="74"/>
      <c r="O33" s="74">
        <v>1859.2957608695667</v>
      </c>
      <c r="P33" s="74">
        <v>1799.318478260871</v>
      </c>
      <c r="Q33" s="74">
        <v>1859.2957608695667</v>
      </c>
      <c r="R33" s="74">
        <v>1799.318478260871</v>
      </c>
      <c r="S33" s="74">
        <v>1859.2957608695667</v>
      </c>
      <c r="T33" s="74">
        <v>1859.2957608695667</v>
      </c>
      <c r="U33" s="74"/>
    </row>
    <row r="34" spans="2:21" x14ac:dyDescent="0.25">
      <c r="B34" s="57" t="s">
        <v>62</v>
      </c>
      <c r="C34" s="41" t="s">
        <v>63</v>
      </c>
      <c r="D34" s="63">
        <v>44621</v>
      </c>
      <c r="E34" s="63">
        <v>44804</v>
      </c>
      <c r="F34" s="42">
        <v>7472.04</v>
      </c>
      <c r="G34" s="42">
        <v>10.69491</v>
      </c>
      <c r="H34" s="41">
        <v>132</v>
      </c>
      <c r="I34" s="45">
        <v>1</v>
      </c>
      <c r="J34" s="76"/>
      <c r="K34" s="74"/>
      <c r="L34" s="75"/>
      <c r="M34" s="76"/>
      <c r="N34" s="74"/>
      <c r="O34" s="74">
        <v>1258.8763043478264</v>
      </c>
      <c r="P34" s="74">
        <v>1218.2673913043482</v>
      </c>
      <c r="Q34" s="74">
        <v>1258.8763043478264</v>
      </c>
      <c r="R34" s="74">
        <v>1218.2673913043482</v>
      </c>
      <c r="S34" s="74">
        <v>1258.8763043478264</v>
      </c>
      <c r="T34" s="74">
        <v>1258.8763043478264</v>
      </c>
      <c r="U34" s="74"/>
    </row>
    <row r="35" spans="2:21" x14ac:dyDescent="0.25">
      <c r="B35" s="57" t="s">
        <v>64</v>
      </c>
      <c r="C35" s="41" t="s">
        <v>65</v>
      </c>
      <c r="D35" s="63">
        <v>44621</v>
      </c>
      <c r="E35" s="63">
        <v>44804</v>
      </c>
      <c r="F35" s="42">
        <v>6284.11</v>
      </c>
      <c r="G35" s="42">
        <v>8.5639199999999995</v>
      </c>
      <c r="H35" s="41">
        <v>132</v>
      </c>
      <c r="I35" s="45">
        <v>1</v>
      </c>
      <c r="J35" s="76"/>
      <c r="K35" s="74"/>
      <c r="L35" s="75"/>
      <c r="M35" s="76"/>
      <c r="N35" s="74"/>
      <c r="O35" s="74">
        <v>1058.735923913044</v>
      </c>
      <c r="P35" s="74">
        <v>1024.5831521739135</v>
      </c>
      <c r="Q35" s="74">
        <v>1058.735923913044</v>
      </c>
      <c r="R35" s="74">
        <v>1024.5831521739135</v>
      </c>
      <c r="S35" s="74">
        <v>1058.735923913044</v>
      </c>
      <c r="T35" s="74">
        <v>1058.735923913044</v>
      </c>
      <c r="U35" s="74"/>
    </row>
    <row r="36" spans="2:21" x14ac:dyDescent="0.25">
      <c r="B36" s="57" t="s">
        <v>66</v>
      </c>
      <c r="C36" s="41" t="s">
        <v>67</v>
      </c>
      <c r="D36" s="63">
        <v>44621</v>
      </c>
      <c r="E36" s="63">
        <v>44804</v>
      </c>
      <c r="F36" s="42">
        <v>3908.26</v>
      </c>
      <c r="G36" s="42">
        <v>4.30192</v>
      </c>
      <c r="H36" s="41">
        <v>132</v>
      </c>
      <c r="I36" s="45">
        <v>1</v>
      </c>
      <c r="J36" s="76"/>
      <c r="K36" s="74"/>
      <c r="L36" s="75"/>
      <c r="M36" s="76"/>
      <c r="N36" s="74"/>
      <c r="O36" s="74">
        <v>658.4568478260868</v>
      </c>
      <c r="P36" s="74">
        <v>637.21630434782594</v>
      </c>
      <c r="Q36" s="74">
        <v>658.4568478260868</v>
      </c>
      <c r="R36" s="74">
        <v>637.21630434782594</v>
      </c>
      <c r="S36" s="74">
        <v>658.4568478260868</v>
      </c>
      <c r="T36" s="74">
        <v>658.4568478260868</v>
      </c>
      <c r="U36" s="74"/>
    </row>
    <row r="37" spans="2:21" x14ac:dyDescent="0.25">
      <c r="B37" s="57" t="s">
        <v>68</v>
      </c>
      <c r="C37" s="41" t="s">
        <v>69</v>
      </c>
      <c r="D37" s="63">
        <v>44621</v>
      </c>
      <c r="E37" s="63">
        <v>44804</v>
      </c>
      <c r="F37" s="42">
        <v>9847.89</v>
      </c>
      <c r="G37" s="42">
        <v>14.956910000000001</v>
      </c>
      <c r="H37" s="41">
        <v>132</v>
      </c>
      <c r="I37" s="45">
        <v>1</v>
      </c>
      <c r="J37" s="76"/>
      <c r="K37" s="74"/>
      <c r="L37" s="75"/>
      <c r="M37" s="76"/>
      <c r="N37" s="74"/>
      <c r="O37" s="74">
        <v>1659.1553804347818</v>
      </c>
      <c r="P37" s="74">
        <v>1605.634239130434</v>
      </c>
      <c r="Q37" s="74">
        <v>1659.1553804347818</v>
      </c>
      <c r="R37" s="74">
        <v>1605.634239130434</v>
      </c>
      <c r="S37" s="74">
        <v>1659.1553804347818</v>
      </c>
      <c r="T37" s="74">
        <v>1659.1553804347818</v>
      </c>
      <c r="U37" s="74"/>
    </row>
    <row r="38" spans="2:21" x14ac:dyDescent="0.25">
      <c r="B38" s="57" t="s">
        <v>70</v>
      </c>
      <c r="C38" s="41" t="s">
        <v>71</v>
      </c>
      <c r="D38" s="63">
        <v>44743</v>
      </c>
      <c r="E38" s="63">
        <v>44804</v>
      </c>
      <c r="F38" s="42">
        <v>82657.600000000006</v>
      </c>
      <c r="G38" s="42">
        <v>10.918749999999999</v>
      </c>
      <c r="H38" s="41">
        <v>44</v>
      </c>
      <c r="I38" s="45">
        <v>1</v>
      </c>
      <c r="J38" s="76"/>
      <c r="K38" s="74"/>
      <c r="L38" s="75"/>
      <c r="M38" s="76"/>
      <c r="N38" s="74"/>
      <c r="O38" s="74"/>
      <c r="P38" s="74"/>
      <c r="Q38" s="74"/>
      <c r="R38" s="74"/>
      <c r="S38" s="74">
        <v>41328.799999999988</v>
      </c>
      <c r="T38" s="74">
        <v>41328.799999999988</v>
      </c>
      <c r="U38" s="74"/>
    </row>
    <row r="39" spans="2:21" x14ac:dyDescent="0.25">
      <c r="B39" s="57" t="s">
        <v>72</v>
      </c>
      <c r="C39" s="41" t="s">
        <v>73</v>
      </c>
      <c r="D39" s="63">
        <v>44743</v>
      </c>
      <c r="E39" s="63">
        <v>44804</v>
      </c>
      <c r="F39" s="42">
        <v>8679.2000000000007</v>
      </c>
      <c r="G39" s="42">
        <v>0.87350000000000005</v>
      </c>
      <c r="H39" s="41">
        <v>44</v>
      </c>
      <c r="I39" s="45">
        <v>1</v>
      </c>
      <c r="J39" s="76"/>
      <c r="K39" s="74"/>
      <c r="L39" s="75"/>
      <c r="M39" s="76"/>
      <c r="N39" s="74"/>
      <c r="O39" s="74"/>
      <c r="P39" s="74"/>
      <c r="Q39" s="74"/>
      <c r="R39" s="74"/>
      <c r="S39" s="74">
        <v>4339.6000000000004</v>
      </c>
      <c r="T39" s="74">
        <v>4339.6000000000004</v>
      </c>
      <c r="U39" s="74"/>
    </row>
    <row r="40" spans="2:21" x14ac:dyDescent="0.25">
      <c r="B40" s="57" t="s">
        <v>74</v>
      </c>
      <c r="C40" s="41" t="s">
        <v>75</v>
      </c>
      <c r="D40" s="63">
        <v>44743</v>
      </c>
      <c r="E40" s="63">
        <v>44804</v>
      </c>
      <c r="F40" s="42">
        <v>7436.6</v>
      </c>
      <c r="G40" s="42">
        <v>0.87350000000000005</v>
      </c>
      <c r="H40" s="41">
        <v>44</v>
      </c>
      <c r="I40" s="45">
        <v>1</v>
      </c>
      <c r="J40" s="76"/>
      <c r="K40" s="74"/>
      <c r="L40" s="75"/>
      <c r="M40" s="76"/>
      <c r="N40" s="74"/>
      <c r="O40" s="74"/>
      <c r="P40" s="74"/>
      <c r="Q40" s="74"/>
      <c r="R40" s="74"/>
      <c r="S40" s="74">
        <v>3718.3000000000011</v>
      </c>
      <c r="T40" s="74">
        <v>3718.3000000000011</v>
      </c>
      <c r="U40" s="74"/>
    </row>
    <row r="41" spans="2:21" x14ac:dyDescent="0.25">
      <c r="B41" s="57" t="s">
        <v>76</v>
      </c>
      <c r="C41" s="41" t="s">
        <v>77</v>
      </c>
      <c r="D41" s="63">
        <v>44743</v>
      </c>
      <c r="E41" s="63">
        <v>44804</v>
      </c>
      <c r="F41" s="42">
        <v>4928.6000000000004</v>
      </c>
      <c r="G41" s="42">
        <v>0.87350000000000005</v>
      </c>
      <c r="H41" s="41">
        <v>44</v>
      </c>
      <c r="I41" s="45">
        <v>1</v>
      </c>
      <c r="J41" s="76"/>
      <c r="K41" s="74"/>
      <c r="L41" s="75"/>
      <c r="M41" s="76"/>
      <c r="N41" s="74"/>
      <c r="O41" s="74"/>
      <c r="P41" s="74"/>
      <c r="Q41" s="74"/>
      <c r="R41" s="74"/>
      <c r="S41" s="74">
        <v>2464.3000000000002</v>
      </c>
      <c r="T41" s="74">
        <v>2464.3000000000002</v>
      </c>
      <c r="U41" s="74"/>
    </row>
    <row r="42" spans="2:21" x14ac:dyDescent="0.25">
      <c r="B42" s="57" t="s">
        <v>78</v>
      </c>
      <c r="C42" s="41" t="s">
        <v>79</v>
      </c>
      <c r="D42" s="63">
        <v>44743</v>
      </c>
      <c r="E42" s="63">
        <v>44804</v>
      </c>
      <c r="F42" s="42">
        <v>2549.8000000000002</v>
      </c>
      <c r="G42" s="42">
        <v>0.43675000000000003</v>
      </c>
      <c r="H42" s="41">
        <v>44</v>
      </c>
      <c r="I42" s="45">
        <v>1</v>
      </c>
      <c r="J42" s="76"/>
      <c r="K42" s="74"/>
      <c r="L42" s="75"/>
      <c r="M42" s="76"/>
      <c r="N42" s="74"/>
      <c r="O42" s="74"/>
      <c r="P42" s="74"/>
      <c r="Q42" s="74"/>
      <c r="R42" s="74"/>
      <c r="S42" s="74">
        <v>1274.9000000000008</v>
      </c>
      <c r="T42" s="74">
        <v>1274.9000000000008</v>
      </c>
      <c r="U42" s="74"/>
    </row>
    <row r="43" spans="2:21" x14ac:dyDescent="0.25">
      <c r="B43" s="57" t="s">
        <v>80</v>
      </c>
      <c r="C43" s="41" t="s">
        <v>81</v>
      </c>
      <c r="D43" s="63">
        <v>44743</v>
      </c>
      <c r="E43" s="63">
        <v>44804</v>
      </c>
      <c r="F43" s="42">
        <v>2128</v>
      </c>
      <c r="G43" s="42">
        <v>0.43675000000000003</v>
      </c>
      <c r="H43" s="41">
        <v>44</v>
      </c>
      <c r="I43" s="45">
        <v>1</v>
      </c>
      <c r="J43" s="76"/>
      <c r="K43" s="74"/>
      <c r="L43" s="75"/>
      <c r="M43" s="76"/>
      <c r="N43" s="74"/>
      <c r="O43" s="74"/>
      <c r="P43" s="74"/>
      <c r="Q43" s="74"/>
      <c r="R43" s="74"/>
      <c r="S43" s="74">
        <v>1064.0000000000005</v>
      </c>
      <c r="T43" s="74">
        <v>1064.0000000000005</v>
      </c>
      <c r="U43" s="74"/>
    </row>
    <row r="44" spans="2:21" x14ac:dyDescent="0.25">
      <c r="B44" s="57" t="s">
        <v>82</v>
      </c>
      <c r="C44" s="41" t="s">
        <v>83</v>
      </c>
      <c r="D44" s="63">
        <v>44774</v>
      </c>
      <c r="E44" s="63">
        <v>44834</v>
      </c>
      <c r="F44" s="42">
        <v>26904</v>
      </c>
      <c r="G44" s="42">
        <v>0</v>
      </c>
      <c r="H44" s="41">
        <v>45</v>
      </c>
      <c r="I44" s="45">
        <v>1</v>
      </c>
      <c r="J44" s="76"/>
      <c r="K44" s="74"/>
      <c r="L44" s="75"/>
      <c r="M44" s="76"/>
      <c r="N44" s="74"/>
      <c r="O44" s="74"/>
      <c r="P44" s="74"/>
      <c r="Q44" s="74"/>
      <c r="R44" s="74"/>
      <c r="S44" s="74"/>
      <c r="T44" s="74">
        <v>13672.524590163941</v>
      </c>
      <c r="U44" s="74">
        <v>13231.475409836072</v>
      </c>
    </row>
    <row r="45" spans="2:21" x14ac:dyDescent="0.25">
      <c r="B45" s="57" t="s">
        <v>84</v>
      </c>
      <c r="C45" s="41" t="s">
        <v>85</v>
      </c>
      <c r="D45" s="63">
        <v>44774</v>
      </c>
      <c r="E45" s="63">
        <v>44834</v>
      </c>
      <c r="F45" s="42">
        <v>20805</v>
      </c>
      <c r="G45" s="42">
        <v>0</v>
      </c>
      <c r="H45" s="41">
        <v>45</v>
      </c>
      <c r="I45" s="45">
        <v>1</v>
      </c>
      <c r="J45" s="76"/>
      <c r="K45" s="74"/>
      <c r="L45" s="75"/>
      <c r="M45" s="76"/>
      <c r="N45" s="74"/>
      <c r="O45" s="74"/>
      <c r="P45" s="74"/>
      <c r="Q45" s="74"/>
      <c r="R45" s="74"/>
      <c r="S45" s="74"/>
      <c r="T45" s="74">
        <v>10573.032786885244</v>
      </c>
      <c r="U45" s="74">
        <v>10231.967213114753</v>
      </c>
    </row>
    <row r="46" spans="2:21" x14ac:dyDescent="0.25">
      <c r="B46" s="57" t="s">
        <v>86</v>
      </c>
      <c r="C46" s="41" t="s">
        <v>87</v>
      </c>
      <c r="D46" s="63">
        <v>44774</v>
      </c>
      <c r="E46" s="63">
        <v>44834</v>
      </c>
      <c r="F46" s="42">
        <v>20805</v>
      </c>
      <c r="G46" s="42">
        <v>0</v>
      </c>
      <c r="H46" s="41">
        <v>45</v>
      </c>
      <c r="I46" s="45">
        <v>1</v>
      </c>
      <c r="J46" s="76"/>
      <c r="K46" s="74"/>
      <c r="L46" s="75"/>
      <c r="M46" s="76"/>
      <c r="N46" s="74"/>
      <c r="O46" s="74"/>
      <c r="P46" s="74"/>
      <c r="Q46" s="74"/>
      <c r="R46" s="74"/>
      <c r="S46" s="74"/>
      <c r="T46" s="74">
        <v>10573.032786885244</v>
      </c>
      <c r="U46" s="74">
        <v>10231.967213114753</v>
      </c>
    </row>
    <row r="47" spans="2:21" x14ac:dyDescent="0.25">
      <c r="B47" s="57" t="s">
        <v>88</v>
      </c>
      <c r="C47" s="41" t="s">
        <v>89</v>
      </c>
      <c r="D47" s="63">
        <v>44774</v>
      </c>
      <c r="E47" s="63">
        <v>44834</v>
      </c>
      <c r="F47" s="42">
        <v>20805</v>
      </c>
      <c r="G47" s="42">
        <v>0</v>
      </c>
      <c r="H47" s="41">
        <v>45</v>
      </c>
      <c r="I47" s="45">
        <v>1</v>
      </c>
      <c r="J47" s="76"/>
      <c r="K47" s="74"/>
      <c r="L47" s="75"/>
      <c r="M47" s="76"/>
      <c r="N47" s="74"/>
      <c r="O47" s="74"/>
      <c r="P47" s="74"/>
      <c r="Q47" s="74"/>
      <c r="R47" s="74"/>
      <c r="S47" s="74"/>
      <c r="T47" s="74">
        <v>10573.032786885244</v>
      </c>
      <c r="U47" s="74">
        <v>10231.967213114753</v>
      </c>
    </row>
    <row r="48" spans="2:21" x14ac:dyDescent="0.25">
      <c r="B48" s="57" t="s">
        <v>90</v>
      </c>
      <c r="C48" s="41" t="s">
        <v>91</v>
      </c>
      <c r="D48" s="63">
        <v>44774</v>
      </c>
      <c r="E48" s="63">
        <v>44834</v>
      </c>
      <c r="F48" s="42">
        <v>19722</v>
      </c>
      <c r="G48" s="42">
        <v>0</v>
      </c>
      <c r="H48" s="41">
        <v>45</v>
      </c>
      <c r="I48" s="45">
        <v>1</v>
      </c>
      <c r="J48" s="76"/>
      <c r="K48" s="74"/>
      <c r="L48" s="75"/>
      <c r="M48" s="76"/>
      <c r="N48" s="74"/>
      <c r="O48" s="74"/>
      <c r="P48" s="74"/>
      <c r="Q48" s="74"/>
      <c r="R48" s="74"/>
      <c r="S48" s="74"/>
      <c r="T48" s="74">
        <v>10022.655737704923</v>
      </c>
      <c r="U48" s="74">
        <v>9699.3442622950861</v>
      </c>
    </row>
    <row r="49" spans="2:21" x14ac:dyDescent="0.25">
      <c r="B49" s="57" t="s">
        <v>92</v>
      </c>
      <c r="C49" s="41" t="s">
        <v>93</v>
      </c>
      <c r="D49" s="63">
        <v>44774</v>
      </c>
      <c r="E49" s="63">
        <v>44834</v>
      </c>
      <c r="F49" s="42">
        <v>21033</v>
      </c>
      <c r="G49" s="42">
        <v>0</v>
      </c>
      <c r="H49" s="41">
        <v>45</v>
      </c>
      <c r="I49" s="45">
        <v>1</v>
      </c>
      <c r="J49" s="76"/>
      <c r="K49" s="74"/>
      <c r="L49" s="75"/>
      <c r="M49" s="76"/>
      <c r="N49" s="74"/>
      <c r="O49" s="74"/>
      <c r="P49" s="74"/>
      <c r="Q49" s="74"/>
      <c r="R49" s="74"/>
      <c r="S49" s="74"/>
      <c r="T49" s="74">
        <v>10688.901639344262</v>
      </c>
      <c r="U49" s="74">
        <v>10344.098360655737</v>
      </c>
    </row>
    <row r="50" spans="2:21" x14ac:dyDescent="0.25">
      <c r="B50" s="57" t="s">
        <v>94</v>
      </c>
      <c r="C50" s="41" t="s">
        <v>95</v>
      </c>
      <c r="D50" s="63">
        <v>44564</v>
      </c>
      <c r="E50" s="63">
        <v>44834</v>
      </c>
      <c r="F50" s="42">
        <v>2765841.9</v>
      </c>
      <c r="G50" s="42">
        <v>4</v>
      </c>
      <c r="H50" s="41">
        <v>195</v>
      </c>
      <c r="I50" s="45">
        <v>1</v>
      </c>
      <c r="J50" s="76"/>
      <c r="K50" s="74"/>
      <c r="L50" s="75"/>
      <c r="M50" s="76">
        <f t="shared" ref="M50:U50" si="5">SUM(M51+M52+M53)</f>
        <v>315396.52738589194</v>
      </c>
      <c r="N50" s="74">
        <f t="shared" si="5"/>
        <v>304520.78506224049</v>
      </c>
      <c r="O50" s="74">
        <f t="shared" si="5"/>
        <v>337148.01203319483</v>
      </c>
      <c r="P50" s="74">
        <f t="shared" si="5"/>
        <v>339991.61397183849</v>
      </c>
      <c r="Q50" s="74">
        <f t="shared" si="5"/>
        <v>351324.66777089977</v>
      </c>
      <c r="R50" s="74">
        <f t="shared" si="5"/>
        <v>355016.20413577289</v>
      </c>
      <c r="S50" s="74">
        <f t="shared" si="5"/>
        <v>366850.07760696532</v>
      </c>
      <c r="T50" s="74">
        <f t="shared" si="5"/>
        <v>366850.07760696532</v>
      </c>
      <c r="U50" s="74">
        <f t="shared" si="5"/>
        <v>28743.934426229513</v>
      </c>
    </row>
    <row r="51" spans="2:21" x14ac:dyDescent="0.25">
      <c r="B51" s="57" t="s">
        <v>96</v>
      </c>
      <c r="C51" s="41" t="s">
        <v>97</v>
      </c>
      <c r="D51" s="63">
        <v>44652</v>
      </c>
      <c r="E51" s="63">
        <v>44834</v>
      </c>
      <c r="F51" s="42">
        <v>83688</v>
      </c>
      <c r="G51" s="42">
        <v>0</v>
      </c>
      <c r="H51" s="41">
        <v>131</v>
      </c>
      <c r="I51" s="45">
        <v>1</v>
      </c>
      <c r="J51" s="76"/>
      <c r="K51" s="74"/>
      <c r="L51" s="75"/>
      <c r="M51" s="76"/>
      <c r="N51" s="74"/>
      <c r="O51" s="74"/>
      <c r="P51" s="74">
        <v>13719.344262295093</v>
      </c>
      <c r="Q51" s="74">
        <v>14176.65573770493</v>
      </c>
      <c r="R51" s="74">
        <v>13719.344262295093</v>
      </c>
      <c r="S51" s="74">
        <v>14176.65573770493</v>
      </c>
      <c r="T51" s="74">
        <v>14176.65573770493</v>
      </c>
      <c r="U51" s="74">
        <v>13719.344262295093</v>
      </c>
    </row>
    <row r="52" spans="2:21" x14ac:dyDescent="0.25">
      <c r="B52" s="57" t="s">
        <v>98</v>
      </c>
      <c r="C52" s="41" t="s">
        <v>99</v>
      </c>
      <c r="D52" s="63">
        <v>44564</v>
      </c>
      <c r="E52" s="63">
        <v>44804</v>
      </c>
      <c r="F52" s="42">
        <v>2621053.9</v>
      </c>
      <c r="G52" s="42">
        <v>2</v>
      </c>
      <c r="H52" s="41">
        <v>173</v>
      </c>
      <c r="I52" s="45">
        <v>1</v>
      </c>
      <c r="J52" s="76"/>
      <c r="K52" s="74"/>
      <c r="L52" s="75"/>
      <c r="M52" s="76">
        <v>315396.52738589194</v>
      </c>
      <c r="N52" s="74">
        <v>304520.78506224049</v>
      </c>
      <c r="O52" s="74">
        <v>337148.01203319483</v>
      </c>
      <c r="P52" s="74">
        <v>326272.26970954338</v>
      </c>
      <c r="Q52" s="74">
        <v>337148.01203319483</v>
      </c>
      <c r="R52" s="74">
        <v>326272.26970954338</v>
      </c>
      <c r="S52" s="74">
        <v>337148.01203319483</v>
      </c>
      <c r="T52" s="74">
        <v>337148.01203319483</v>
      </c>
      <c r="U52" s="74"/>
    </row>
    <row r="53" spans="2:21" x14ac:dyDescent="0.25">
      <c r="B53" s="57" t="s">
        <v>100</v>
      </c>
      <c r="C53" s="41" t="s">
        <v>101</v>
      </c>
      <c r="D53" s="63">
        <v>44713</v>
      </c>
      <c r="E53" s="63">
        <v>44834</v>
      </c>
      <c r="F53" s="42">
        <v>61100</v>
      </c>
      <c r="G53" s="42">
        <v>2</v>
      </c>
      <c r="H53" s="41">
        <v>88</v>
      </c>
      <c r="I53" s="45">
        <v>1</v>
      </c>
      <c r="J53" s="76"/>
      <c r="K53" s="74"/>
      <c r="L53" s="75"/>
      <c r="M53" s="76"/>
      <c r="N53" s="74"/>
      <c r="O53" s="74"/>
      <c r="P53" s="74"/>
      <c r="Q53" s="74"/>
      <c r="R53" s="74">
        <v>15024.590163934419</v>
      </c>
      <c r="S53" s="74">
        <v>15525.409836065566</v>
      </c>
      <c r="T53" s="74">
        <v>15525.409836065566</v>
      </c>
      <c r="U53" s="74">
        <v>15024.590163934419</v>
      </c>
    </row>
    <row r="54" spans="2:21" x14ac:dyDescent="0.25">
      <c r="B54" s="57" t="s">
        <v>102</v>
      </c>
      <c r="C54" s="41" t="s">
        <v>103</v>
      </c>
      <c r="D54" s="63">
        <v>44564</v>
      </c>
      <c r="E54" s="63">
        <v>44834</v>
      </c>
      <c r="F54" s="42">
        <v>994672.69</v>
      </c>
      <c r="G54" s="42">
        <v>211.16306</v>
      </c>
      <c r="H54" s="41">
        <v>195</v>
      </c>
      <c r="I54" s="45">
        <v>1</v>
      </c>
      <c r="J54" s="76"/>
      <c r="K54" s="74"/>
      <c r="L54" s="75"/>
      <c r="M54" s="76">
        <f t="shared" ref="M54:U54" si="6">SUM(M55+M56+M57+M58+M59+M60+M61+M62+M63+M64+M65+M66)</f>
        <v>2942.1204583414265</v>
      </c>
      <c r="N54" s="74">
        <f t="shared" si="6"/>
        <v>11836.795424969861</v>
      </c>
      <c r="O54" s="74">
        <f t="shared" si="6"/>
        <v>86150.282984214893</v>
      </c>
      <c r="P54" s="74">
        <f t="shared" si="6"/>
        <v>202210.18225696796</v>
      </c>
      <c r="Q54" s="74">
        <f t="shared" si="6"/>
        <v>287746.25986778073</v>
      </c>
      <c r="R54" s="74">
        <f t="shared" si="6"/>
        <v>281005.92045921512</v>
      </c>
      <c r="S54" s="74">
        <f t="shared" si="6"/>
        <v>81277.889891195926</v>
      </c>
      <c r="T54" s="74">
        <f t="shared" si="6"/>
        <v>23230.158262903438</v>
      </c>
      <c r="U54" s="74">
        <f t="shared" si="6"/>
        <v>18273.08039441051</v>
      </c>
    </row>
    <row r="55" spans="2:21" x14ac:dyDescent="0.25">
      <c r="B55" s="57" t="s">
        <v>104</v>
      </c>
      <c r="C55" s="41" t="s">
        <v>105</v>
      </c>
      <c r="D55" s="63">
        <v>44564</v>
      </c>
      <c r="E55" s="63">
        <v>44834</v>
      </c>
      <c r="F55" s="42">
        <v>6650</v>
      </c>
      <c r="G55" s="42">
        <v>0</v>
      </c>
      <c r="H55" s="41">
        <v>195</v>
      </c>
      <c r="I55" s="45">
        <v>1</v>
      </c>
      <c r="J55" s="76"/>
      <c r="K55" s="74"/>
      <c r="L55" s="75"/>
      <c r="M55" s="76">
        <v>711.62361623616277</v>
      </c>
      <c r="N55" s="74">
        <v>687.08487084870887</v>
      </c>
      <c r="O55" s="74">
        <v>760.70110701107058</v>
      </c>
      <c r="P55" s="74">
        <v>736.16236162361668</v>
      </c>
      <c r="Q55" s="74">
        <v>760.70110701107058</v>
      </c>
      <c r="R55" s="74">
        <v>736.16236162361668</v>
      </c>
      <c r="S55" s="74">
        <v>760.70110701107058</v>
      </c>
      <c r="T55" s="74">
        <v>760.70110701107058</v>
      </c>
      <c r="U55" s="74">
        <v>736.16236162361668</v>
      </c>
    </row>
    <row r="56" spans="2:21" x14ac:dyDescent="0.25">
      <c r="B56" s="57" t="s">
        <v>106</v>
      </c>
      <c r="C56" s="41" t="s">
        <v>107</v>
      </c>
      <c r="D56" s="63">
        <v>44593</v>
      </c>
      <c r="E56" s="63">
        <v>44742</v>
      </c>
      <c r="F56" s="42">
        <v>27154.95</v>
      </c>
      <c r="G56" s="42">
        <v>11.326000000000001</v>
      </c>
      <c r="H56" s="41">
        <v>108</v>
      </c>
      <c r="I56" s="45">
        <v>1</v>
      </c>
      <c r="J56" s="76"/>
      <c r="K56" s="74"/>
      <c r="L56" s="75"/>
      <c r="M56" s="76"/>
      <c r="N56" s="74">
        <v>5068.9240000000009</v>
      </c>
      <c r="O56" s="74">
        <v>5612.023000000002</v>
      </c>
      <c r="P56" s="74">
        <v>5430.9900000000016</v>
      </c>
      <c r="Q56" s="74">
        <v>5612.023000000002</v>
      </c>
      <c r="R56" s="74">
        <v>5430.9900000000016</v>
      </c>
      <c r="S56" s="74"/>
      <c r="T56" s="74"/>
      <c r="U56" s="74"/>
    </row>
    <row r="57" spans="2:21" x14ac:dyDescent="0.25">
      <c r="B57" s="57" t="s">
        <v>108</v>
      </c>
      <c r="C57" s="41" t="s">
        <v>109</v>
      </c>
      <c r="D57" s="63">
        <v>44564</v>
      </c>
      <c r="E57" s="63">
        <v>44620</v>
      </c>
      <c r="F57" s="42">
        <v>1516.38</v>
      </c>
      <c r="G57" s="42">
        <v>1.84</v>
      </c>
      <c r="H57" s="41">
        <v>41</v>
      </c>
      <c r="I57" s="45">
        <v>1</v>
      </c>
      <c r="J57" s="76"/>
      <c r="K57" s="74"/>
      <c r="L57" s="75"/>
      <c r="M57" s="76">
        <v>771.49157894736811</v>
      </c>
      <c r="N57" s="74">
        <v>744.88842105263132</v>
      </c>
      <c r="O57" s="74"/>
      <c r="P57" s="74"/>
      <c r="Q57" s="74"/>
      <c r="R57" s="74"/>
      <c r="S57" s="74"/>
      <c r="T57" s="74"/>
      <c r="U57" s="74"/>
    </row>
    <row r="58" spans="2:21" x14ac:dyDescent="0.25">
      <c r="B58" s="57" t="s">
        <v>110</v>
      </c>
      <c r="C58" s="41" t="s">
        <v>111</v>
      </c>
      <c r="D58" s="63">
        <v>44564</v>
      </c>
      <c r="E58" s="63">
        <v>44620</v>
      </c>
      <c r="F58" s="42">
        <v>2867.7</v>
      </c>
      <c r="G58" s="42">
        <v>3.5256599999999998</v>
      </c>
      <c r="H58" s="41">
        <v>41</v>
      </c>
      <c r="I58" s="45">
        <v>1</v>
      </c>
      <c r="J58" s="76"/>
      <c r="K58" s="74"/>
      <c r="L58" s="75"/>
      <c r="M58" s="76">
        <v>1459.0052631578953</v>
      </c>
      <c r="N58" s="74">
        <v>1408.6947368421058</v>
      </c>
      <c r="O58" s="74"/>
      <c r="P58" s="74"/>
      <c r="Q58" s="74"/>
      <c r="R58" s="74"/>
      <c r="S58" s="74"/>
      <c r="T58" s="74"/>
      <c r="U58" s="74"/>
    </row>
    <row r="59" spans="2:21" x14ac:dyDescent="0.25">
      <c r="B59" s="57" t="s">
        <v>112</v>
      </c>
      <c r="C59" s="41" t="s">
        <v>113</v>
      </c>
      <c r="D59" s="63">
        <v>44652</v>
      </c>
      <c r="E59" s="63">
        <v>44742</v>
      </c>
      <c r="F59" s="42">
        <v>103141.95</v>
      </c>
      <c r="G59" s="42">
        <v>8.7240000000000002</v>
      </c>
      <c r="H59" s="41">
        <v>65</v>
      </c>
      <c r="I59" s="45">
        <v>1</v>
      </c>
      <c r="J59" s="76"/>
      <c r="K59" s="74"/>
      <c r="L59" s="75"/>
      <c r="M59" s="76"/>
      <c r="N59" s="74"/>
      <c r="O59" s="74"/>
      <c r="P59" s="74">
        <v>34002.840659340662</v>
      </c>
      <c r="Q59" s="74">
        <v>35136.268681318681</v>
      </c>
      <c r="R59" s="74">
        <v>34002.840659340662</v>
      </c>
      <c r="S59" s="74"/>
      <c r="T59" s="74"/>
      <c r="U59" s="74"/>
    </row>
    <row r="60" spans="2:21" x14ac:dyDescent="0.25">
      <c r="B60" s="57" t="s">
        <v>114</v>
      </c>
      <c r="C60" s="41" t="s">
        <v>115</v>
      </c>
      <c r="D60" s="63">
        <v>44652</v>
      </c>
      <c r="E60" s="63">
        <v>44742</v>
      </c>
      <c r="F60" s="42">
        <v>165517.35999999999</v>
      </c>
      <c r="G60" s="42">
        <v>5.6890000000000001</v>
      </c>
      <c r="H60" s="41">
        <v>65</v>
      </c>
      <c r="I60" s="45">
        <v>1</v>
      </c>
      <c r="J60" s="76"/>
      <c r="K60" s="74"/>
      <c r="L60" s="75"/>
      <c r="M60" s="76"/>
      <c r="N60" s="74"/>
      <c r="O60" s="74"/>
      <c r="P60" s="74">
        <v>54566.162637362642</v>
      </c>
      <c r="Q60" s="74">
        <v>56385.034725274731</v>
      </c>
      <c r="R60" s="74">
        <v>54566.162637362642</v>
      </c>
      <c r="S60" s="74"/>
      <c r="T60" s="74"/>
      <c r="U60" s="74"/>
    </row>
    <row r="61" spans="2:21" x14ac:dyDescent="0.25">
      <c r="B61" s="57" t="s">
        <v>116</v>
      </c>
      <c r="C61" s="41" t="s">
        <v>117</v>
      </c>
      <c r="D61" s="63">
        <v>44621</v>
      </c>
      <c r="E61" s="63">
        <v>44742</v>
      </c>
      <c r="F61" s="42">
        <v>296851.90999999997</v>
      </c>
      <c r="G61" s="42">
        <v>124.6044</v>
      </c>
      <c r="H61" s="41">
        <v>88</v>
      </c>
      <c r="I61" s="45">
        <v>1</v>
      </c>
      <c r="J61" s="76"/>
      <c r="K61" s="74"/>
      <c r="L61" s="75"/>
      <c r="M61" s="76"/>
      <c r="N61" s="74"/>
      <c r="O61" s="74">
        <v>75429.583688524581</v>
      </c>
      <c r="P61" s="74">
        <v>72996.371311475406</v>
      </c>
      <c r="Q61" s="74">
        <v>75429.583688524581</v>
      </c>
      <c r="R61" s="74">
        <v>72996.371311475406</v>
      </c>
      <c r="S61" s="74"/>
      <c r="T61" s="74"/>
      <c r="U61" s="74"/>
    </row>
    <row r="62" spans="2:21" x14ac:dyDescent="0.25">
      <c r="B62" s="57" t="s">
        <v>118</v>
      </c>
      <c r="C62" s="41" t="s">
        <v>119</v>
      </c>
      <c r="D62" s="63">
        <v>44652</v>
      </c>
      <c r="E62" s="63">
        <v>44742</v>
      </c>
      <c r="F62" s="42">
        <v>91818.81</v>
      </c>
      <c r="G62" s="42">
        <v>43.5</v>
      </c>
      <c r="H62" s="41">
        <v>65</v>
      </c>
      <c r="I62" s="45">
        <v>1</v>
      </c>
      <c r="J62" s="76"/>
      <c r="K62" s="74"/>
      <c r="L62" s="75"/>
      <c r="M62" s="76"/>
      <c r="N62" s="74"/>
      <c r="O62" s="74"/>
      <c r="P62" s="74">
        <v>30269.937362637349</v>
      </c>
      <c r="Q62" s="74">
        <v>31278.93527472526</v>
      </c>
      <c r="R62" s="74">
        <v>30269.937362637349</v>
      </c>
      <c r="S62" s="74"/>
      <c r="T62" s="74"/>
      <c r="U62" s="74"/>
    </row>
    <row r="63" spans="2:21" x14ac:dyDescent="0.25">
      <c r="B63" s="57" t="s">
        <v>120</v>
      </c>
      <c r="C63" s="41" t="s">
        <v>121</v>
      </c>
      <c r="D63" s="63">
        <v>44683</v>
      </c>
      <c r="E63" s="63">
        <v>44771</v>
      </c>
      <c r="F63" s="42">
        <v>233760.69</v>
      </c>
      <c r="G63" s="42">
        <v>0</v>
      </c>
      <c r="H63" s="41">
        <v>65</v>
      </c>
      <c r="I63" s="45">
        <v>1</v>
      </c>
      <c r="J63" s="76"/>
      <c r="K63" s="74"/>
      <c r="L63" s="75"/>
      <c r="M63" s="76"/>
      <c r="N63" s="74"/>
      <c r="O63" s="74"/>
      <c r="P63" s="74"/>
      <c r="Q63" s="74">
        <v>78795.738202247172</v>
      </c>
      <c r="R63" s="74">
        <v>78795.738202247172</v>
      </c>
      <c r="S63" s="74">
        <v>76169.2135955056</v>
      </c>
      <c r="T63" s="74"/>
      <c r="U63" s="74"/>
    </row>
    <row r="64" spans="2:21" x14ac:dyDescent="0.25">
      <c r="B64" s="57" t="s">
        <v>122</v>
      </c>
      <c r="C64" s="41" t="s">
        <v>123</v>
      </c>
      <c r="D64" s="63">
        <v>44593</v>
      </c>
      <c r="E64" s="63">
        <v>44804</v>
      </c>
      <c r="F64" s="42">
        <v>29734.54</v>
      </c>
      <c r="G64" s="42">
        <v>10.65</v>
      </c>
      <c r="H64" s="41">
        <v>152</v>
      </c>
      <c r="I64" s="45">
        <v>1</v>
      </c>
      <c r="J64" s="76"/>
      <c r="K64" s="74"/>
      <c r="L64" s="75"/>
      <c r="M64" s="76"/>
      <c r="N64" s="74">
        <v>3927.2033962264136</v>
      </c>
      <c r="O64" s="74">
        <v>4347.9751886792437</v>
      </c>
      <c r="P64" s="74">
        <v>4207.7179245283005</v>
      </c>
      <c r="Q64" s="74">
        <v>4347.9751886792437</v>
      </c>
      <c r="R64" s="74">
        <v>4207.7179245283005</v>
      </c>
      <c r="S64" s="74">
        <v>4347.9751886792437</v>
      </c>
      <c r="T64" s="74">
        <v>4347.9751886792437</v>
      </c>
      <c r="U64" s="74"/>
    </row>
    <row r="65" spans="2:21" x14ac:dyDescent="0.25">
      <c r="B65" s="57" t="s">
        <v>124</v>
      </c>
      <c r="C65" s="41" t="s">
        <v>125</v>
      </c>
      <c r="D65" s="63">
        <v>44774</v>
      </c>
      <c r="E65" s="63">
        <v>44834</v>
      </c>
      <c r="F65" s="42">
        <v>831.4</v>
      </c>
      <c r="G65" s="42">
        <v>1.304</v>
      </c>
      <c r="H65" s="41">
        <v>45</v>
      </c>
      <c r="I65" s="45">
        <v>1</v>
      </c>
      <c r="J65" s="76"/>
      <c r="K65" s="74"/>
      <c r="L65" s="75"/>
      <c r="M65" s="76"/>
      <c r="N65" s="74"/>
      <c r="O65" s="74"/>
      <c r="P65" s="74"/>
      <c r="Q65" s="74"/>
      <c r="R65" s="74"/>
      <c r="S65" s="74"/>
      <c r="T65" s="74">
        <v>422.51475409836047</v>
      </c>
      <c r="U65" s="74">
        <v>408.88524590163917</v>
      </c>
    </row>
    <row r="66" spans="2:21" x14ac:dyDescent="0.25">
      <c r="B66" s="57" t="s">
        <v>126</v>
      </c>
      <c r="C66" s="41" t="s">
        <v>127</v>
      </c>
      <c r="D66" s="63">
        <v>44774</v>
      </c>
      <c r="E66" s="63">
        <v>44834</v>
      </c>
      <c r="F66" s="42">
        <v>34827</v>
      </c>
      <c r="G66" s="42">
        <v>0</v>
      </c>
      <c r="H66" s="41">
        <v>45</v>
      </c>
      <c r="I66" s="45">
        <v>1</v>
      </c>
      <c r="J66" s="76"/>
      <c r="K66" s="74"/>
      <c r="L66" s="75"/>
      <c r="M66" s="76"/>
      <c r="N66" s="74"/>
      <c r="O66" s="74"/>
      <c r="P66" s="74"/>
      <c r="Q66" s="74"/>
      <c r="R66" s="74"/>
      <c r="S66" s="74"/>
      <c r="T66" s="74">
        <v>17698.967213114764</v>
      </c>
      <c r="U66" s="74">
        <v>17128.032786885255</v>
      </c>
    </row>
    <row r="67" spans="2:21" x14ac:dyDescent="0.25">
      <c r="B67" s="57" t="s">
        <v>128</v>
      </c>
      <c r="C67" s="41" t="s">
        <v>129</v>
      </c>
      <c r="D67" s="63">
        <v>44473</v>
      </c>
      <c r="E67" s="63">
        <v>44834</v>
      </c>
      <c r="F67" s="42">
        <v>20026574.289999999</v>
      </c>
      <c r="G67" s="42">
        <v>8956.2006799999999</v>
      </c>
      <c r="H67" s="41">
        <v>260</v>
      </c>
      <c r="I67" s="45">
        <v>1</v>
      </c>
      <c r="J67" s="76">
        <f t="shared" ref="J67:U67" si="7">SUM(J68+J69+J70+J71+J72+J73+J74+J75+J76+J77+J78+J79+J80+J81+J82+J83+J84+J85+J86+J87+J88+J89+J90+J91+J92+J93)</f>
        <v>542279.45751995069</v>
      </c>
      <c r="K67" s="74">
        <f t="shared" si="7"/>
        <v>1723079.5643039097</v>
      </c>
      <c r="L67" s="75">
        <f t="shared" si="7"/>
        <v>2358355.2874703733</v>
      </c>
      <c r="M67" s="76">
        <f t="shared" si="7"/>
        <v>2445000.1850560671</v>
      </c>
      <c r="N67" s="74">
        <f t="shared" si="7"/>
        <v>2264795.937587298</v>
      </c>
      <c r="O67" s="74">
        <f t="shared" si="7"/>
        <v>1630484.6760724187</v>
      </c>
      <c r="P67" s="74">
        <f t="shared" si="7"/>
        <v>1655487.8548788333</v>
      </c>
      <c r="Q67" s="74">
        <f t="shared" si="7"/>
        <v>1710670.7833747945</v>
      </c>
      <c r="R67" s="74">
        <f t="shared" si="7"/>
        <v>1656914.7950427677</v>
      </c>
      <c r="S67" s="74">
        <f t="shared" si="7"/>
        <v>1555760.1974023434</v>
      </c>
      <c r="T67" s="74">
        <f t="shared" si="7"/>
        <v>1363295.7085067241</v>
      </c>
      <c r="U67" s="74">
        <f t="shared" si="7"/>
        <v>1120449.8427845209</v>
      </c>
    </row>
    <row r="68" spans="2:21" x14ac:dyDescent="0.25">
      <c r="B68" s="57" t="s">
        <v>130</v>
      </c>
      <c r="C68" s="41" t="s">
        <v>131</v>
      </c>
      <c r="D68" s="63">
        <v>44473</v>
      </c>
      <c r="E68" s="63">
        <v>44498</v>
      </c>
      <c r="F68" s="42">
        <v>71947.56</v>
      </c>
      <c r="G68" s="42">
        <v>167.70998</v>
      </c>
      <c r="H68" s="41">
        <v>20</v>
      </c>
      <c r="I68" s="45">
        <v>1</v>
      </c>
      <c r="J68" s="76">
        <v>71947.560000000012</v>
      </c>
      <c r="K68" s="74"/>
      <c r="L68" s="75"/>
      <c r="M68" s="76"/>
      <c r="N68" s="74"/>
      <c r="O68" s="74"/>
      <c r="P68" s="74"/>
      <c r="Q68" s="74"/>
      <c r="R68" s="74"/>
      <c r="S68" s="74"/>
      <c r="T68" s="74"/>
      <c r="U68" s="74"/>
    </row>
    <row r="69" spans="2:21" x14ac:dyDescent="0.25">
      <c r="B69" s="57" t="s">
        <v>132</v>
      </c>
      <c r="C69" s="41" t="s">
        <v>133</v>
      </c>
      <c r="D69" s="63">
        <v>44473</v>
      </c>
      <c r="E69" s="63">
        <v>44526</v>
      </c>
      <c r="F69" s="42">
        <v>842738.64</v>
      </c>
      <c r="G69" s="42">
        <v>574.63404000000003</v>
      </c>
      <c r="H69" s="41">
        <v>40</v>
      </c>
      <c r="I69" s="45">
        <v>1</v>
      </c>
      <c r="J69" s="76">
        <v>436975.59111111087</v>
      </c>
      <c r="K69" s="74">
        <v>405763.04888888868</v>
      </c>
      <c r="L69" s="75"/>
      <c r="M69" s="76"/>
      <c r="N69" s="74"/>
      <c r="O69" s="74"/>
      <c r="P69" s="74"/>
      <c r="Q69" s="74"/>
      <c r="R69" s="74"/>
      <c r="S69" s="74"/>
      <c r="T69" s="74"/>
      <c r="U69" s="74"/>
    </row>
    <row r="70" spans="2:21" x14ac:dyDescent="0.25">
      <c r="B70" s="57" t="s">
        <v>134</v>
      </c>
      <c r="C70" s="41" t="s">
        <v>135</v>
      </c>
      <c r="D70" s="63">
        <v>44501</v>
      </c>
      <c r="E70" s="63">
        <v>44620</v>
      </c>
      <c r="F70" s="42">
        <v>1437962.23</v>
      </c>
      <c r="G70" s="42">
        <v>1291.49928</v>
      </c>
      <c r="H70" s="41">
        <v>86</v>
      </c>
      <c r="I70" s="45">
        <v>1</v>
      </c>
      <c r="J70" s="76"/>
      <c r="K70" s="74">
        <v>359490.55750000005</v>
      </c>
      <c r="L70" s="75">
        <v>371473.57608333341</v>
      </c>
      <c r="M70" s="76">
        <v>371473.57608333341</v>
      </c>
      <c r="N70" s="74">
        <v>335524.52033333335</v>
      </c>
      <c r="O70" s="74"/>
      <c r="P70" s="74"/>
      <c r="Q70" s="74"/>
      <c r="R70" s="74"/>
      <c r="S70" s="74"/>
      <c r="T70" s="74"/>
      <c r="U70" s="74"/>
    </row>
    <row r="71" spans="2:21" x14ac:dyDescent="0.25">
      <c r="B71" s="57" t="s">
        <v>136</v>
      </c>
      <c r="C71" s="41" t="s">
        <v>137</v>
      </c>
      <c r="D71" s="63">
        <v>44501</v>
      </c>
      <c r="E71" s="63">
        <v>44804</v>
      </c>
      <c r="F71" s="42">
        <v>1583639.43</v>
      </c>
      <c r="G71" s="42">
        <v>1603.64966</v>
      </c>
      <c r="H71" s="41">
        <v>218</v>
      </c>
      <c r="I71" s="45">
        <v>1</v>
      </c>
      <c r="J71" s="76"/>
      <c r="K71" s="74">
        <v>156280.20690789472</v>
      </c>
      <c r="L71" s="75">
        <v>161489.54713815788</v>
      </c>
      <c r="M71" s="76">
        <v>161489.54713815788</v>
      </c>
      <c r="N71" s="74">
        <v>145861.52644736841</v>
      </c>
      <c r="O71" s="74">
        <v>161489.54713815788</v>
      </c>
      <c r="P71" s="74">
        <v>156280.20690789472</v>
      </c>
      <c r="Q71" s="74">
        <v>161489.54713815788</v>
      </c>
      <c r="R71" s="74">
        <v>156280.20690789472</v>
      </c>
      <c r="S71" s="74">
        <v>161489.54713815788</v>
      </c>
      <c r="T71" s="74">
        <v>161489.54713815788</v>
      </c>
      <c r="U71" s="74"/>
    </row>
    <row r="72" spans="2:21" x14ac:dyDescent="0.25">
      <c r="B72" s="57" t="s">
        <v>138</v>
      </c>
      <c r="C72" s="41" t="s">
        <v>139</v>
      </c>
      <c r="D72" s="63">
        <v>44621</v>
      </c>
      <c r="E72" s="63">
        <v>44742</v>
      </c>
      <c r="F72" s="42">
        <v>580413.67000000004</v>
      </c>
      <c r="G72" s="42">
        <v>801.77173000000005</v>
      </c>
      <c r="H72" s="41">
        <v>88</v>
      </c>
      <c r="I72" s="45">
        <v>1</v>
      </c>
      <c r="J72" s="76"/>
      <c r="K72" s="74"/>
      <c r="L72" s="75"/>
      <c r="M72" s="76"/>
      <c r="N72" s="74"/>
      <c r="O72" s="74">
        <v>147482.16204918039</v>
      </c>
      <c r="P72" s="74">
        <v>142724.67295081975</v>
      </c>
      <c r="Q72" s="74">
        <v>147482.16204918039</v>
      </c>
      <c r="R72" s="74">
        <v>142724.67295081975</v>
      </c>
      <c r="S72" s="74"/>
      <c r="T72" s="74"/>
      <c r="U72" s="74"/>
    </row>
    <row r="73" spans="2:21" x14ac:dyDescent="0.25">
      <c r="B73" s="57" t="s">
        <v>140</v>
      </c>
      <c r="C73" s="41" t="s">
        <v>141</v>
      </c>
      <c r="D73" s="63">
        <v>44652</v>
      </c>
      <c r="E73" s="63">
        <v>44771</v>
      </c>
      <c r="F73" s="42">
        <v>475725.66</v>
      </c>
      <c r="G73" s="42">
        <v>360.61421999999999</v>
      </c>
      <c r="H73" s="41">
        <v>86</v>
      </c>
      <c r="I73" s="45">
        <v>1</v>
      </c>
      <c r="J73" s="76"/>
      <c r="K73" s="74"/>
      <c r="L73" s="75"/>
      <c r="M73" s="76"/>
      <c r="N73" s="74"/>
      <c r="O73" s="74"/>
      <c r="P73" s="74">
        <v>118931.41499999999</v>
      </c>
      <c r="Q73" s="74">
        <v>122895.79549999999</v>
      </c>
      <c r="R73" s="74">
        <v>118931.41499999999</v>
      </c>
      <c r="S73" s="74">
        <v>114967.03449999999</v>
      </c>
      <c r="T73" s="74"/>
      <c r="U73" s="74"/>
    </row>
    <row r="74" spans="2:21" x14ac:dyDescent="0.25">
      <c r="B74" s="57" t="s">
        <v>142</v>
      </c>
      <c r="C74" s="41" t="s">
        <v>143</v>
      </c>
      <c r="D74" s="63">
        <v>44501</v>
      </c>
      <c r="E74" s="63">
        <v>44804</v>
      </c>
      <c r="F74" s="42">
        <v>467781.6</v>
      </c>
      <c r="G74" s="42">
        <v>323.58891999999997</v>
      </c>
      <c r="H74" s="41">
        <v>218</v>
      </c>
      <c r="I74" s="45">
        <v>1</v>
      </c>
      <c r="J74" s="76"/>
      <c r="K74" s="74">
        <v>46162.65789473684</v>
      </c>
      <c r="L74" s="75">
        <v>47701.413157894734</v>
      </c>
      <c r="M74" s="76">
        <v>47701.413157894734</v>
      </c>
      <c r="N74" s="74">
        <v>43085.14736842105</v>
      </c>
      <c r="O74" s="74">
        <v>47701.413157894734</v>
      </c>
      <c r="P74" s="74">
        <v>46162.65789473684</v>
      </c>
      <c r="Q74" s="74">
        <v>47701.413157894734</v>
      </c>
      <c r="R74" s="74">
        <v>46162.65789473684</v>
      </c>
      <c r="S74" s="74">
        <v>47701.413157894734</v>
      </c>
      <c r="T74" s="74">
        <v>47701.413157894734</v>
      </c>
      <c r="U74" s="74"/>
    </row>
    <row r="75" spans="2:21" x14ac:dyDescent="0.25">
      <c r="B75" s="57" t="s">
        <v>144</v>
      </c>
      <c r="C75" s="41" t="s">
        <v>145</v>
      </c>
      <c r="D75" s="63">
        <v>44501</v>
      </c>
      <c r="E75" s="63">
        <v>44834</v>
      </c>
      <c r="F75" s="42">
        <v>107270.81</v>
      </c>
      <c r="G75" s="42">
        <v>37.964700000000001</v>
      </c>
      <c r="H75" s="41">
        <v>240</v>
      </c>
      <c r="I75" s="45">
        <v>1</v>
      </c>
      <c r="J75" s="76"/>
      <c r="K75" s="74">
        <v>9635.1026946107777</v>
      </c>
      <c r="L75" s="75">
        <v>9956.2727844311376</v>
      </c>
      <c r="M75" s="76">
        <v>9956.2727844311376</v>
      </c>
      <c r="N75" s="74">
        <v>8992.762514970058</v>
      </c>
      <c r="O75" s="74">
        <v>9956.2727844311376</v>
      </c>
      <c r="P75" s="74">
        <v>9635.1026946107777</v>
      </c>
      <c r="Q75" s="74">
        <v>9956.2727844311376</v>
      </c>
      <c r="R75" s="74">
        <v>9635.1026946107777</v>
      </c>
      <c r="S75" s="74">
        <v>9956.2727844311376</v>
      </c>
      <c r="T75" s="74">
        <v>9956.2727844311376</v>
      </c>
      <c r="U75" s="74">
        <v>9635.1026946107777</v>
      </c>
    </row>
    <row r="76" spans="2:21" x14ac:dyDescent="0.25">
      <c r="B76" s="57" t="s">
        <v>146</v>
      </c>
      <c r="C76" s="41" t="s">
        <v>147</v>
      </c>
      <c r="D76" s="63">
        <v>44501</v>
      </c>
      <c r="E76" s="63">
        <v>44561</v>
      </c>
      <c r="F76" s="42">
        <v>29828.91</v>
      </c>
      <c r="G76" s="42">
        <v>10.738110000000001</v>
      </c>
      <c r="H76" s="41">
        <v>45</v>
      </c>
      <c r="I76" s="45">
        <v>1</v>
      </c>
      <c r="J76" s="76"/>
      <c r="K76" s="74">
        <v>14669.955737704928</v>
      </c>
      <c r="L76" s="75">
        <v>15158.954262295092</v>
      </c>
      <c r="M76" s="76"/>
      <c r="N76" s="74"/>
      <c r="O76" s="74"/>
      <c r="P76" s="74"/>
      <c r="Q76" s="74"/>
      <c r="R76" s="74"/>
      <c r="S76" s="74"/>
      <c r="T76" s="74"/>
      <c r="U76" s="74"/>
    </row>
    <row r="77" spans="2:21" x14ac:dyDescent="0.25">
      <c r="B77" s="57" t="s">
        <v>148</v>
      </c>
      <c r="C77" s="41" t="s">
        <v>149</v>
      </c>
      <c r="D77" s="63">
        <v>44501</v>
      </c>
      <c r="E77" s="63">
        <v>44834</v>
      </c>
      <c r="F77" s="42">
        <v>170518.17</v>
      </c>
      <c r="G77" s="42">
        <v>263.56626999999997</v>
      </c>
      <c r="H77" s="41">
        <v>240</v>
      </c>
      <c r="I77" s="45">
        <v>1</v>
      </c>
      <c r="J77" s="76"/>
      <c r="K77" s="74">
        <v>15316.003293413176</v>
      </c>
      <c r="L77" s="75">
        <v>15826.536736526949</v>
      </c>
      <c r="M77" s="76">
        <v>15826.536736526949</v>
      </c>
      <c r="N77" s="74">
        <v>14294.936407185631</v>
      </c>
      <c r="O77" s="74">
        <v>15826.536736526949</v>
      </c>
      <c r="P77" s="74">
        <v>15316.003293413176</v>
      </c>
      <c r="Q77" s="74">
        <v>15826.536736526949</v>
      </c>
      <c r="R77" s="74">
        <v>15316.003293413176</v>
      </c>
      <c r="S77" s="74">
        <v>15826.536736526949</v>
      </c>
      <c r="T77" s="74">
        <v>15826.536736526949</v>
      </c>
      <c r="U77" s="74">
        <v>15316.003293413176</v>
      </c>
    </row>
    <row r="78" spans="2:21" x14ac:dyDescent="0.25">
      <c r="B78" s="57" t="s">
        <v>104</v>
      </c>
      <c r="C78" s="41" t="s">
        <v>105</v>
      </c>
      <c r="D78" s="63">
        <v>44774</v>
      </c>
      <c r="E78" s="63">
        <v>44834</v>
      </c>
      <c r="F78" s="42">
        <v>49069.4</v>
      </c>
      <c r="G78" s="42">
        <v>185.24199999999999</v>
      </c>
      <c r="H78" s="41">
        <v>45</v>
      </c>
      <c r="I78" s="45">
        <v>1</v>
      </c>
      <c r="J78" s="76"/>
      <c r="K78" s="74"/>
      <c r="L78" s="75"/>
      <c r="M78" s="76"/>
      <c r="N78" s="74"/>
      <c r="O78" s="74"/>
      <c r="P78" s="74"/>
      <c r="Q78" s="74"/>
      <c r="R78" s="74"/>
      <c r="S78" s="74"/>
      <c r="T78" s="74">
        <v>24936.908196721302</v>
      </c>
      <c r="U78" s="74">
        <v>24132.491803278681</v>
      </c>
    </row>
    <row r="79" spans="2:21" x14ac:dyDescent="0.25">
      <c r="B79" s="57" t="s">
        <v>150</v>
      </c>
      <c r="C79" s="41" t="s">
        <v>151</v>
      </c>
      <c r="D79" s="63">
        <v>44473</v>
      </c>
      <c r="E79" s="63">
        <v>44834</v>
      </c>
      <c r="F79" s="42">
        <v>431249.39</v>
      </c>
      <c r="G79" s="42">
        <v>685.70306000000005</v>
      </c>
      <c r="H79" s="41">
        <v>260</v>
      </c>
      <c r="I79" s="45">
        <v>1</v>
      </c>
      <c r="J79" s="76">
        <v>33356.306408839773</v>
      </c>
      <c r="K79" s="74">
        <v>35738.899723756906</v>
      </c>
      <c r="L79" s="75">
        <v>36930.196381215472</v>
      </c>
      <c r="M79" s="76">
        <v>36930.196381215472</v>
      </c>
      <c r="N79" s="74">
        <v>33356.306408839773</v>
      </c>
      <c r="O79" s="74">
        <v>36930.196381215472</v>
      </c>
      <c r="P79" s="74">
        <v>35738.899723756906</v>
      </c>
      <c r="Q79" s="74">
        <v>36930.196381215472</v>
      </c>
      <c r="R79" s="74">
        <v>35738.899723756906</v>
      </c>
      <c r="S79" s="74">
        <v>36930.196381215472</v>
      </c>
      <c r="T79" s="74">
        <v>36930.196381215472</v>
      </c>
      <c r="U79" s="74">
        <v>35738.899723756906</v>
      </c>
    </row>
    <row r="80" spans="2:21" x14ac:dyDescent="0.25">
      <c r="B80" s="57" t="s">
        <v>152</v>
      </c>
      <c r="C80" s="41" t="s">
        <v>153</v>
      </c>
      <c r="D80" s="63">
        <v>44501</v>
      </c>
      <c r="E80" s="63">
        <v>44561</v>
      </c>
      <c r="F80" s="42">
        <v>524993.89</v>
      </c>
      <c r="G80" s="42">
        <v>379.12036999999998</v>
      </c>
      <c r="H80" s="41">
        <v>45</v>
      </c>
      <c r="I80" s="45">
        <v>1</v>
      </c>
      <c r="J80" s="76"/>
      <c r="K80" s="74">
        <v>258193.7163934425</v>
      </c>
      <c r="L80" s="75">
        <v>266800.17360655725</v>
      </c>
      <c r="M80" s="76"/>
      <c r="N80" s="74"/>
      <c r="O80" s="74"/>
      <c r="P80" s="74"/>
      <c r="Q80" s="74"/>
      <c r="R80" s="74"/>
      <c r="S80" s="74"/>
      <c r="T80" s="74"/>
      <c r="U80" s="74"/>
    </row>
    <row r="81" spans="2:21" x14ac:dyDescent="0.25">
      <c r="B81" s="57" t="s">
        <v>154</v>
      </c>
      <c r="C81" s="41" t="s">
        <v>155</v>
      </c>
      <c r="D81" s="63">
        <v>44531</v>
      </c>
      <c r="E81" s="63">
        <v>44651</v>
      </c>
      <c r="F81" s="42">
        <v>800982.74</v>
      </c>
      <c r="G81" s="42">
        <v>569.75562000000002</v>
      </c>
      <c r="H81" s="41">
        <v>87</v>
      </c>
      <c r="I81" s="45">
        <v>1</v>
      </c>
      <c r="J81" s="76"/>
      <c r="K81" s="74"/>
      <c r="L81" s="75">
        <v>205210.45404958684</v>
      </c>
      <c r="M81" s="76">
        <v>205210.45404958684</v>
      </c>
      <c r="N81" s="74">
        <v>185351.37785123973</v>
      </c>
      <c r="O81" s="74">
        <v>205210.45404958684</v>
      </c>
      <c r="P81" s="74"/>
      <c r="Q81" s="74"/>
      <c r="R81" s="74"/>
      <c r="S81" s="74"/>
      <c r="T81" s="74"/>
      <c r="U81" s="74"/>
    </row>
    <row r="82" spans="2:21" x14ac:dyDescent="0.25">
      <c r="B82" s="57" t="s">
        <v>106</v>
      </c>
      <c r="C82" s="41" t="s">
        <v>107</v>
      </c>
      <c r="D82" s="63">
        <v>44531</v>
      </c>
      <c r="E82" s="63">
        <v>44771</v>
      </c>
      <c r="F82" s="42">
        <v>1368045.87</v>
      </c>
      <c r="G82" s="42">
        <v>363.81628999999998</v>
      </c>
      <c r="H82" s="41">
        <v>173</v>
      </c>
      <c r="I82" s="45">
        <v>1</v>
      </c>
      <c r="J82" s="76"/>
      <c r="K82" s="74"/>
      <c r="L82" s="75">
        <v>175972.70526970955</v>
      </c>
      <c r="M82" s="76">
        <v>175972.70526970955</v>
      </c>
      <c r="N82" s="74">
        <v>158943.0886307054</v>
      </c>
      <c r="O82" s="74">
        <v>175972.70526970955</v>
      </c>
      <c r="P82" s="74">
        <v>170296.1663900415</v>
      </c>
      <c r="Q82" s="74">
        <v>175972.70526970955</v>
      </c>
      <c r="R82" s="74">
        <v>170296.1663900415</v>
      </c>
      <c r="S82" s="74">
        <v>164619.62751037345</v>
      </c>
      <c r="T82" s="74"/>
      <c r="U82" s="74"/>
    </row>
    <row r="83" spans="2:21" x14ac:dyDescent="0.25">
      <c r="B83" s="57" t="s">
        <v>108</v>
      </c>
      <c r="C83" s="41" t="s">
        <v>109</v>
      </c>
      <c r="D83" s="63">
        <v>44593</v>
      </c>
      <c r="E83" s="63">
        <v>44620</v>
      </c>
      <c r="F83" s="42">
        <v>33447.800000000003</v>
      </c>
      <c r="G83" s="42">
        <v>0</v>
      </c>
      <c r="H83" s="41">
        <v>20</v>
      </c>
      <c r="I83" s="45">
        <v>1</v>
      </c>
      <c r="J83" s="76"/>
      <c r="K83" s="74"/>
      <c r="L83" s="75"/>
      <c r="M83" s="76"/>
      <c r="N83" s="74">
        <v>33447.799999999996</v>
      </c>
      <c r="O83" s="74"/>
      <c r="P83" s="74"/>
      <c r="Q83" s="74"/>
      <c r="R83" s="74"/>
      <c r="S83" s="74"/>
      <c r="T83" s="74"/>
      <c r="U83" s="74"/>
    </row>
    <row r="84" spans="2:21" x14ac:dyDescent="0.25">
      <c r="B84" s="57" t="s">
        <v>156</v>
      </c>
      <c r="C84" s="41" t="s">
        <v>157</v>
      </c>
      <c r="D84" s="63">
        <v>44805</v>
      </c>
      <c r="E84" s="63">
        <v>44834</v>
      </c>
      <c r="F84" s="42">
        <v>3574.28</v>
      </c>
      <c r="G84" s="42">
        <v>0.66</v>
      </c>
      <c r="H84" s="41">
        <v>22</v>
      </c>
      <c r="I84" s="45">
        <v>1</v>
      </c>
      <c r="J84" s="76"/>
      <c r="K84" s="74"/>
      <c r="L84" s="75"/>
      <c r="M84" s="76"/>
      <c r="N84" s="74"/>
      <c r="O84" s="74"/>
      <c r="P84" s="74"/>
      <c r="Q84" s="74"/>
      <c r="R84" s="74"/>
      <c r="S84" s="74"/>
      <c r="T84" s="74"/>
      <c r="U84" s="74">
        <v>3574.2799999999993</v>
      </c>
    </row>
    <row r="85" spans="2:21" x14ac:dyDescent="0.25">
      <c r="B85" s="57" t="s">
        <v>158</v>
      </c>
      <c r="C85" s="41" t="s">
        <v>159</v>
      </c>
      <c r="D85" s="63">
        <v>44531</v>
      </c>
      <c r="E85" s="63">
        <v>44620</v>
      </c>
      <c r="F85" s="42">
        <v>1788227.6</v>
      </c>
      <c r="G85" s="42">
        <v>441.24633</v>
      </c>
      <c r="H85" s="41">
        <v>64</v>
      </c>
      <c r="I85" s="45">
        <v>1</v>
      </c>
      <c r="J85" s="76"/>
      <c r="K85" s="74"/>
      <c r="L85" s="75">
        <v>615945.06222222233</v>
      </c>
      <c r="M85" s="76">
        <v>615945.06222222233</v>
      </c>
      <c r="N85" s="74">
        <v>556337.47555555578</v>
      </c>
      <c r="O85" s="74"/>
      <c r="P85" s="74"/>
      <c r="Q85" s="74"/>
      <c r="R85" s="74"/>
      <c r="S85" s="74"/>
      <c r="T85" s="74"/>
      <c r="U85" s="74"/>
    </row>
    <row r="86" spans="2:21" x14ac:dyDescent="0.25">
      <c r="B86" s="57" t="s">
        <v>160</v>
      </c>
      <c r="C86" s="41" t="s">
        <v>161</v>
      </c>
      <c r="D86" s="63">
        <v>44743</v>
      </c>
      <c r="E86" s="63">
        <v>44771</v>
      </c>
      <c r="F86" s="42">
        <v>10378.91</v>
      </c>
      <c r="G86" s="42">
        <v>3.60331</v>
      </c>
      <c r="H86" s="41">
        <v>21</v>
      </c>
      <c r="I86" s="45">
        <v>1</v>
      </c>
      <c r="J86" s="76"/>
      <c r="K86" s="74"/>
      <c r="L86" s="75"/>
      <c r="M86" s="76"/>
      <c r="N86" s="74"/>
      <c r="O86" s="74"/>
      <c r="P86" s="74"/>
      <c r="Q86" s="74"/>
      <c r="R86" s="74"/>
      <c r="S86" s="74">
        <v>10378.909999999998</v>
      </c>
      <c r="T86" s="74"/>
      <c r="U86" s="74"/>
    </row>
    <row r="87" spans="2:21" x14ac:dyDescent="0.25">
      <c r="B87" s="57" t="s">
        <v>162</v>
      </c>
      <c r="C87" s="41" t="s">
        <v>163</v>
      </c>
      <c r="D87" s="63">
        <v>44564</v>
      </c>
      <c r="E87" s="63">
        <v>44651</v>
      </c>
      <c r="F87" s="42">
        <v>923040.13</v>
      </c>
      <c r="G87" s="42">
        <v>523.38280999999995</v>
      </c>
      <c r="H87" s="41">
        <v>64</v>
      </c>
      <c r="I87" s="45">
        <v>1</v>
      </c>
      <c r="J87" s="76"/>
      <c r="K87" s="74"/>
      <c r="L87" s="75"/>
      <c r="M87" s="76">
        <v>304183.67920454545</v>
      </c>
      <c r="N87" s="74">
        <v>293694.58681818179</v>
      </c>
      <c r="O87" s="74">
        <v>325161.86397727276</v>
      </c>
      <c r="P87" s="74"/>
      <c r="Q87" s="74"/>
      <c r="R87" s="74"/>
      <c r="S87" s="74"/>
      <c r="T87" s="74"/>
      <c r="U87" s="74"/>
    </row>
    <row r="88" spans="2:21" x14ac:dyDescent="0.25">
      <c r="B88" s="57" t="s">
        <v>164</v>
      </c>
      <c r="C88" s="41" t="s">
        <v>165</v>
      </c>
      <c r="D88" s="63">
        <v>44564</v>
      </c>
      <c r="E88" s="63">
        <v>44651</v>
      </c>
      <c r="F88" s="42">
        <v>195482.43</v>
      </c>
      <c r="G88" s="42">
        <v>96.187380000000005</v>
      </c>
      <c r="H88" s="41">
        <v>64</v>
      </c>
      <c r="I88" s="45">
        <v>1</v>
      </c>
      <c r="J88" s="76"/>
      <c r="K88" s="74"/>
      <c r="L88" s="75"/>
      <c r="M88" s="76">
        <v>64420.34625000001</v>
      </c>
      <c r="N88" s="74">
        <v>62198.955000000009</v>
      </c>
      <c r="O88" s="74">
        <v>68863.128750000003</v>
      </c>
      <c r="P88" s="74"/>
      <c r="Q88" s="74"/>
      <c r="R88" s="74"/>
      <c r="S88" s="74"/>
      <c r="T88" s="74"/>
      <c r="U88" s="74"/>
    </row>
    <row r="89" spans="2:21" x14ac:dyDescent="0.25">
      <c r="B89" s="57" t="s">
        <v>166</v>
      </c>
      <c r="C89" s="41" t="s">
        <v>167</v>
      </c>
      <c r="D89" s="63">
        <v>44652</v>
      </c>
      <c r="E89" s="63">
        <v>44834</v>
      </c>
      <c r="F89" s="42">
        <v>3285297.22</v>
      </c>
      <c r="G89" s="42">
        <v>33.674999999999997</v>
      </c>
      <c r="H89" s="41">
        <v>131</v>
      </c>
      <c r="I89" s="45">
        <v>1</v>
      </c>
      <c r="J89" s="76"/>
      <c r="K89" s="74"/>
      <c r="L89" s="75"/>
      <c r="M89" s="76"/>
      <c r="N89" s="74"/>
      <c r="O89" s="74"/>
      <c r="P89" s="74">
        <v>538573.31475409865</v>
      </c>
      <c r="Q89" s="74">
        <v>556525.75857923529</v>
      </c>
      <c r="R89" s="74">
        <v>538573.31475409865</v>
      </c>
      <c r="S89" s="74">
        <v>556525.75857923529</v>
      </c>
      <c r="T89" s="74">
        <v>556525.75857923529</v>
      </c>
      <c r="U89" s="74">
        <v>538573.31475409865</v>
      </c>
    </row>
    <row r="90" spans="2:21" x14ac:dyDescent="0.25">
      <c r="B90" s="57" t="s">
        <v>122</v>
      </c>
      <c r="C90" s="41" t="s">
        <v>123</v>
      </c>
      <c r="D90" s="63">
        <v>44501</v>
      </c>
      <c r="E90" s="63">
        <v>44834</v>
      </c>
      <c r="F90" s="42">
        <v>4696367.49</v>
      </c>
      <c r="G90" s="42">
        <v>35.267470000000003</v>
      </c>
      <c r="H90" s="41">
        <v>240</v>
      </c>
      <c r="I90" s="45">
        <v>1</v>
      </c>
      <c r="J90" s="76"/>
      <c r="K90" s="74">
        <v>421829.41526946094</v>
      </c>
      <c r="L90" s="75">
        <v>435890.39577844297</v>
      </c>
      <c r="M90" s="76">
        <v>435890.39577844297</v>
      </c>
      <c r="N90" s="74">
        <v>393707.45425149688</v>
      </c>
      <c r="O90" s="74">
        <v>435890.39577844297</v>
      </c>
      <c r="P90" s="74">
        <v>421829.41526946094</v>
      </c>
      <c r="Q90" s="74">
        <v>435890.39577844297</v>
      </c>
      <c r="R90" s="74">
        <v>421829.41526946094</v>
      </c>
      <c r="S90" s="74">
        <v>435890.39577844297</v>
      </c>
      <c r="T90" s="74">
        <v>435890.39577844297</v>
      </c>
      <c r="U90" s="74">
        <v>421829.41526946094</v>
      </c>
    </row>
    <row r="91" spans="2:21" x14ac:dyDescent="0.25">
      <c r="B91" s="57" t="s">
        <v>168</v>
      </c>
      <c r="C91" s="41" t="s">
        <v>169</v>
      </c>
      <c r="D91" s="63">
        <v>44713</v>
      </c>
      <c r="E91" s="63">
        <v>44834</v>
      </c>
      <c r="F91" s="42">
        <v>5802.89</v>
      </c>
      <c r="G91" s="42">
        <v>3.67937</v>
      </c>
      <c r="H91" s="41">
        <v>88</v>
      </c>
      <c r="I91" s="45">
        <v>1</v>
      </c>
      <c r="J91" s="76"/>
      <c r="K91" s="74"/>
      <c r="L91" s="75"/>
      <c r="M91" s="76"/>
      <c r="N91" s="74"/>
      <c r="O91" s="74"/>
      <c r="P91" s="74"/>
      <c r="Q91" s="74"/>
      <c r="R91" s="74">
        <v>1426.9401639344258</v>
      </c>
      <c r="S91" s="74">
        <v>1474.5048360655733</v>
      </c>
      <c r="T91" s="74">
        <v>1474.5048360655733</v>
      </c>
      <c r="U91" s="74">
        <v>1426.9401639344258</v>
      </c>
    </row>
    <row r="92" spans="2:21" x14ac:dyDescent="0.25">
      <c r="B92" s="57" t="s">
        <v>124</v>
      </c>
      <c r="C92" s="41" t="s">
        <v>125</v>
      </c>
      <c r="D92" s="63">
        <v>44774</v>
      </c>
      <c r="E92" s="63">
        <v>44834</v>
      </c>
      <c r="F92" s="42">
        <v>104547.48</v>
      </c>
      <c r="G92" s="42">
        <v>133.77779000000001</v>
      </c>
      <c r="H92" s="41">
        <v>45</v>
      </c>
      <c r="I92" s="45">
        <v>1</v>
      </c>
      <c r="J92" s="76"/>
      <c r="K92" s="74"/>
      <c r="L92" s="75"/>
      <c r="M92" s="76"/>
      <c r="N92" s="74"/>
      <c r="O92" s="74"/>
      <c r="P92" s="74"/>
      <c r="Q92" s="74"/>
      <c r="R92" s="74"/>
      <c r="S92" s="74"/>
      <c r="T92" s="74">
        <v>53130.686557377063</v>
      </c>
      <c r="U92" s="74">
        <v>51416.793442622962</v>
      </c>
    </row>
    <row r="93" spans="2:21" x14ac:dyDescent="0.25">
      <c r="B93" s="57" t="s">
        <v>170</v>
      </c>
      <c r="C93" s="41" t="s">
        <v>171</v>
      </c>
      <c r="D93" s="63">
        <v>44774</v>
      </c>
      <c r="E93" s="63">
        <v>44834</v>
      </c>
      <c r="F93" s="42">
        <v>38240.089999999997</v>
      </c>
      <c r="G93" s="42">
        <v>65.346969999999999</v>
      </c>
      <c r="H93" s="41">
        <v>45</v>
      </c>
      <c r="I93" s="45">
        <v>1</v>
      </c>
      <c r="J93" s="76"/>
      <c r="K93" s="74"/>
      <c r="L93" s="75"/>
      <c r="M93" s="76"/>
      <c r="N93" s="74"/>
      <c r="O93" s="74"/>
      <c r="P93" s="74"/>
      <c r="Q93" s="74"/>
      <c r="R93" s="74"/>
      <c r="S93" s="74"/>
      <c r="T93" s="74">
        <v>19433.488360655734</v>
      </c>
      <c r="U93" s="74">
        <v>18806.601639344259</v>
      </c>
    </row>
    <row r="94" spans="2:21" x14ac:dyDescent="0.25">
      <c r="B94" s="57" t="s">
        <v>172</v>
      </c>
      <c r="C94" s="41" t="s">
        <v>173</v>
      </c>
      <c r="D94" s="63">
        <v>44473</v>
      </c>
      <c r="E94" s="63">
        <v>44834</v>
      </c>
      <c r="F94" s="42">
        <v>945180.84</v>
      </c>
      <c r="G94" s="42">
        <v>883.52206999999999</v>
      </c>
      <c r="H94" s="41">
        <v>260</v>
      </c>
      <c r="I94" s="45">
        <v>1</v>
      </c>
      <c r="J94" s="76">
        <f t="shared" ref="J94:U94" si="8">SUM(J95+J96+J97+J98+J99+J100+J101+J102+J103+J104+J105)</f>
        <v>74702.889655172461</v>
      </c>
      <c r="K94" s="74">
        <f t="shared" si="8"/>
        <v>125839.63366681962</v>
      </c>
      <c r="L94" s="75">
        <f t="shared" si="8"/>
        <v>47327.517432725028</v>
      </c>
      <c r="M94" s="76">
        <f t="shared" si="8"/>
        <v>34866.787924528311</v>
      </c>
      <c r="N94" s="74">
        <f t="shared" si="8"/>
        <v>64533.522753241283</v>
      </c>
      <c r="O94" s="74">
        <f t="shared" si="8"/>
        <v>85079.870214438633</v>
      </c>
      <c r="P94" s="74">
        <f t="shared" si="8"/>
        <v>82335.358272037396</v>
      </c>
      <c r="Q94" s="74">
        <f t="shared" si="8"/>
        <v>89261.925214438626</v>
      </c>
      <c r="R94" s="74">
        <f t="shared" si="8"/>
        <v>167881.34549530555</v>
      </c>
      <c r="S94" s="74">
        <f t="shared" si="8"/>
        <v>82808.914184377296</v>
      </c>
      <c r="T94" s="74">
        <f t="shared" si="8"/>
        <v>46880.804603186727</v>
      </c>
      <c r="U94" s="74">
        <f t="shared" si="8"/>
        <v>43662.270583729092</v>
      </c>
    </row>
    <row r="95" spans="2:21" x14ac:dyDescent="0.25">
      <c r="B95" s="57" t="s">
        <v>130</v>
      </c>
      <c r="C95" s="41" t="s">
        <v>131</v>
      </c>
      <c r="D95" s="63">
        <v>44473</v>
      </c>
      <c r="E95" s="63">
        <v>44530</v>
      </c>
      <c r="F95" s="42">
        <v>154741.70000000001</v>
      </c>
      <c r="G95" s="42">
        <v>253.8081</v>
      </c>
      <c r="H95" s="41">
        <v>42</v>
      </c>
      <c r="I95" s="45">
        <v>1</v>
      </c>
      <c r="J95" s="76">
        <v>74702.889655172461</v>
      </c>
      <c r="K95" s="74">
        <v>80038.810344827638</v>
      </c>
      <c r="L95" s="75"/>
      <c r="M95" s="76"/>
      <c r="N95" s="74"/>
      <c r="O95" s="74"/>
      <c r="P95" s="74"/>
      <c r="Q95" s="74"/>
      <c r="R95" s="74"/>
      <c r="S95" s="74"/>
      <c r="T95" s="74"/>
      <c r="U95" s="74"/>
    </row>
    <row r="96" spans="2:21" x14ac:dyDescent="0.25">
      <c r="B96" s="57" t="s">
        <v>174</v>
      </c>
      <c r="C96" s="41" t="s">
        <v>175</v>
      </c>
      <c r="D96" s="63">
        <v>44501</v>
      </c>
      <c r="E96" s="63">
        <v>44561</v>
      </c>
      <c r="F96" s="42">
        <v>24519.5</v>
      </c>
      <c r="G96" s="42">
        <v>4.7535699999999999</v>
      </c>
      <c r="H96" s="41">
        <v>45</v>
      </c>
      <c r="I96" s="45">
        <v>1</v>
      </c>
      <c r="J96" s="76"/>
      <c r="K96" s="74">
        <v>12058.770491803278</v>
      </c>
      <c r="L96" s="75">
        <v>12460.72950819672</v>
      </c>
      <c r="M96" s="76"/>
      <c r="N96" s="74"/>
      <c r="O96" s="74"/>
      <c r="P96" s="74"/>
      <c r="Q96" s="74"/>
      <c r="R96" s="74"/>
      <c r="S96" s="74"/>
      <c r="T96" s="74"/>
      <c r="U96" s="74"/>
    </row>
    <row r="97" spans="2:21" x14ac:dyDescent="0.25">
      <c r="B97" s="57" t="s">
        <v>104</v>
      </c>
      <c r="C97" s="41" t="s">
        <v>105</v>
      </c>
      <c r="D97" s="63">
        <v>44501</v>
      </c>
      <c r="E97" s="63">
        <v>44804</v>
      </c>
      <c r="F97" s="42">
        <v>17290</v>
      </c>
      <c r="G97" s="42">
        <v>0</v>
      </c>
      <c r="H97" s="41">
        <v>218</v>
      </c>
      <c r="I97" s="45">
        <v>1</v>
      </c>
      <c r="J97" s="76"/>
      <c r="K97" s="74">
        <v>1706.25</v>
      </c>
      <c r="L97" s="75">
        <v>1763.125</v>
      </c>
      <c r="M97" s="76">
        <v>1763.125</v>
      </c>
      <c r="N97" s="74">
        <v>1592.5</v>
      </c>
      <c r="O97" s="74">
        <v>1763.125</v>
      </c>
      <c r="P97" s="74">
        <v>1706.25</v>
      </c>
      <c r="Q97" s="74">
        <v>1763.125</v>
      </c>
      <c r="R97" s="74">
        <v>1706.25</v>
      </c>
      <c r="S97" s="74">
        <v>1763.125</v>
      </c>
      <c r="T97" s="74">
        <v>1763.125</v>
      </c>
      <c r="U97" s="74"/>
    </row>
    <row r="98" spans="2:21" x14ac:dyDescent="0.25">
      <c r="B98" s="57" t="s">
        <v>106</v>
      </c>
      <c r="C98" s="41" t="s">
        <v>107</v>
      </c>
      <c r="D98" s="63">
        <v>44621</v>
      </c>
      <c r="E98" s="63">
        <v>44712</v>
      </c>
      <c r="F98" s="42">
        <v>25342.12</v>
      </c>
      <c r="G98" s="42">
        <v>12.75</v>
      </c>
      <c r="H98" s="41">
        <v>66</v>
      </c>
      <c r="I98" s="45">
        <v>1</v>
      </c>
      <c r="J98" s="76"/>
      <c r="K98" s="74"/>
      <c r="L98" s="75"/>
      <c r="M98" s="76"/>
      <c r="N98" s="74"/>
      <c r="O98" s="74">
        <v>8539.1926086956537</v>
      </c>
      <c r="P98" s="74">
        <v>8263.7347826086971</v>
      </c>
      <c r="Q98" s="74">
        <v>8539.1926086956537</v>
      </c>
      <c r="R98" s="74"/>
      <c r="S98" s="74"/>
      <c r="T98" s="74"/>
      <c r="U98" s="74"/>
    </row>
    <row r="99" spans="2:21" x14ac:dyDescent="0.25">
      <c r="B99" s="57" t="s">
        <v>108</v>
      </c>
      <c r="C99" s="41" t="s">
        <v>109</v>
      </c>
      <c r="D99" s="63">
        <v>44501</v>
      </c>
      <c r="E99" s="63">
        <v>44712</v>
      </c>
      <c r="F99" s="42">
        <v>226386.34</v>
      </c>
      <c r="G99" s="42">
        <v>264.40300000000002</v>
      </c>
      <c r="H99" s="41">
        <v>152</v>
      </c>
      <c r="I99" s="45">
        <v>1</v>
      </c>
      <c r="J99" s="76"/>
      <c r="K99" s="74">
        <v>32035.802830188692</v>
      </c>
      <c r="L99" s="75">
        <v>33103.662924528311</v>
      </c>
      <c r="M99" s="76">
        <v>33103.662924528311</v>
      </c>
      <c r="N99" s="74">
        <v>29900.082641509445</v>
      </c>
      <c r="O99" s="74">
        <v>33103.662924528311</v>
      </c>
      <c r="P99" s="74">
        <v>32035.802830188692</v>
      </c>
      <c r="Q99" s="74">
        <v>33103.662924528311</v>
      </c>
      <c r="R99" s="74"/>
      <c r="S99" s="74"/>
      <c r="T99" s="74"/>
      <c r="U99" s="74"/>
    </row>
    <row r="100" spans="2:21" x14ac:dyDescent="0.25">
      <c r="B100" s="57" t="s">
        <v>110</v>
      </c>
      <c r="C100" s="41" t="s">
        <v>111</v>
      </c>
      <c r="D100" s="63">
        <v>44593</v>
      </c>
      <c r="E100" s="63">
        <v>44771</v>
      </c>
      <c r="F100" s="42">
        <v>211226.01</v>
      </c>
      <c r="G100" s="42">
        <v>282.98439999999999</v>
      </c>
      <c r="H100" s="41">
        <v>129</v>
      </c>
      <c r="I100" s="45">
        <v>1</v>
      </c>
      <c r="J100" s="76"/>
      <c r="K100" s="74"/>
      <c r="L100" s="75"/>
      <c r="M100" s="76"/>
      <c r="N100" s="74">
        <v>33040.940111731841</v>
      </c>
      <c r="O100" s="74">
        <v>36581.040837988825</v>
      </c>
      <c r="P100" s="74">
        <v>35401.00726256983</v>
      </c>
      <c r="Q100" s="74">
        <v>36581.040837988825</v>
      </c>
      <c r="R100" s="74">
        <v>35401.00726256983</v>
      </c>
      <c r="S100" s="74">
        <v>34220.973687150836</v>
      </c>
      <c r="T100" s="74"/>
      <c r="U100" s="74"/>
    </row>
    <row r="101" spans="2:21" x14ac:dyDescent="0.25">
      <c r="B101" s="57" t="s">
        <v>156</v>
      </c>
      <c r="C101" s="41" t="s">
        <v>157</v>
      </c>
      <c r="D101" s="63">
        <v>44713</v>
      </c>
      <c r="E101" s="63">
        <v>44834</v>
      </c>
      <c r="F101" s="42">
        <v>164698.82</v>
      </c>
      <c r="G101" s="42">
        <v>62.784999999999997</v>
      </c>
      <c r="H101" s="41">
        <v>88</v>
      </c>
      <c r="I101" s="45">
        <v>1</v>
      </c>
      <c r="J101" s="76"/>
      <c r="K101" s="74"/>
      <c r="L101" s="75"/>
      <c r="M101" s="76"/>
      <c r="N101" s="74"/>
      <c r="O101" s="74"/>
      <c r="P101" s="74"/>
      <c r="Q101" s="74"/>
      <c r="R101" s="74">
        <v>40499.709836065544</v>
      </c>
      <c r="S101" s="74">
        <v>41849.700163934394</v>
      </c>
      <c r="T101" s="74">
        <v>41849.700163934394</v>
      </c>
      <c r="U101" s="74">
        <v>40499.709836065544</v>
      </c>
    </row>
    <row r="102" spans="2:21" x14ac:dyDescent="0.25">
      <c r="B102" s="57" t="s">
        <v>176</v>
      </c>
      <c r="C102" s="41" t="s">
        <v>177</v>
      </c>
      <c r="D102" s="63">
        <v>44713</v>
      </c>
      <c r="E102" s="63">
        <v>44742</v>
      </c>
      <c r="F102" s="42">
        <v>81163.759999999995</v>
      </c>
      <c r="G102" s="42">
        <v>0</v>
      </c>
      <c r="H102" s="41">
        <v>22</v>
      </c>
      <c r="I102" s="45">
        <v>1</v>
      </c>
      <c r="J102" s="76"/>
      <c r="K102" s="74"/>
      <c r="L102" s="75"/>
      <c r="M102" s="76"/>
      <c r="N102" s="74"/>
      <c r="O102" s="74"/>
      <c r="P102" s="74"/>
      <c r="Q102" s="74"/>
      <c r="R102" s="74">
        <v>81163.760000000009</v>
      </c>
      <c r="S102" s="74"/>
      <c r="T102" s="74"/>
      <c r="U102" s="74"/>
    </row>
    <row r="103" spans="2:21" x14ac:dyDescent="0.25">
      <c r="B103" s="57" t="s">
        <v>114</v>
      </c>
      <c r="C103" s="41" t="s">
        <v>115</v>
      </c>
      <c r="D103" s="63">
        <v>44683</v>
      </c>
      <c r="E103" s="63">
        <v>44742</v>
      </c>
      <c r="F103" s="42">
        <v>8364.11</v>
      </c>
      <c r="G103" s="42">
        <v>0.52</v>
      </c>
      <c r="H103" s="41">
        <v>44</v>
      </c>
      <c r="I103" s="45">
        <v>1</v>
      </c>
      <c r="J103" s="76"/>
      <c r="K103" s="74"/>
      <c r="L103" s="75"/>
      <c r="M103" s="76"/>
      <c r="N103" s="74"/>
      <c r="O103" s="74"/>
      <c r="P103" s="74"/>
      <c r="Q103" s="74">
        <v>4182.0550000000003</v>
      </c>
      <c r="R103" s="74">
        <v>4182.0550000000003</v>
      </c>
      <c r="S103" s="74"/>
      <c r="T103" s="74"/>
      <c r="U103" s="74"/>
    </row>
    <row r="104" spans="2:21" x14ac:dyDescent="0.25">
      <c r="B104" s="57" t="s">
        <v>122</v>
      </c>
      <c r="C104" s="41" t="s">
        <v>123</v>
      </c>
      <c r="D104" s="63">
        <v>44621</v>
      </c>
      <c r="E104" s="63">
        <v>44771</v>
      </c>
      <c r="F104" s="42">
        <v>8888.8799999999992</v>
      </c>
      <c r="G104" s="42">
        <v>1.518</v>
      </c>
      <c r="H104" s="41">
        <v>109</v>
      </c>
      <c r="I104" s="45">
        <v>1</v>
      </c>
      <c r="J104" s="76"/>
      <c r="K104" s="74"/>
      <c r="L104" s="75"/>
      <c r="M104" s="76"/>
      <c r="N104" s="74"/>
      <c r="O104" s="74">
        <v>1824.8694039735085</v>
      </c>
      <c r="P104" s="74">
        <v>1766.0026490066211</v>
      </c>
      <c r="Q104" s="74">
        <v>1824.8694039735085</v>
      </c>
      <c r="R104" s="74">
        <v>1766.0026490066211</v>
      </c>
      <c r="S104" s="74">
        <v>1707.1358940397338</v>
      </c>
      <c r="T104" s="74"/>
      <c r="U104" s="74"/>
    </row>
    <row r="105" spans="2:21" x14ac:dyDescent="0.25">
      <c r="B105" s="57" t="s">
        <v>126</v>
      </c>
      <c r="C105" s="41" t="s">
        <v>127</v>
      </c>
      <c r="D105" s="63">
        <v>44621</v>
      </c>
      <c r="E105" s="63">
        <v>44834</v>
      </c>
      <c r="F105" s="42">
        <v>22559.599999999999</v>
      </c>
      <c r="G105" s="42">
        <v>0</v>
      </c>
      <c r="H105" s="41">
        <v>154</v>
      </c>
      <c r="I105" s="45">
        <v>1</v>
      </c>
      <c r="J105" s="76"/>
      <c r="K105" s="74"/>
      <c r="L105" s="75"/>
      <c r="M105" s="76"/>
      <c r="N105" s="74"/>
      <c r="O105" s="74">
        <v>3267.9794392523354</v>
      </c>
      <c r="P105" s="74">
        <v>3162.5607476635505</v>
      </c>
      <c r="Q105" s="74">
        <v>3267.9794392523354</v>
      </c>
      <c r="R105" s="74">
        <v>3162.5607476635505</v>
      </c>
      <c r="S105" s="74">
        <v>3267.9794392523354</v>
      </c>
      <c r="T105" s="74">
        <v>3267.9794392523354</v>
      </c>
      <c r="U105" s="74">
        <v>3162.5607476635505</v>
      </c>
    </row>
    <row r="106" spans="2:21" x14ac:dyDescent="0.25">
      <c r="B106" s="57" t="s">
        <v>178</v>
      </c>
      <c r="C106" s="41" t="s">
        <v>179</v>
      </c>
      <c r="D106" s="63">
        <v>44652</v>
      </c>
      <c r="E106" s="63">
        <v>44834</v>
      </c>
      <c r="F106" s="42">
        <v>3943471.24</v>
      </c>
      <c r="G106" s="42">
        <v>1984.0212300000001</v>
      </c>
      <c r="H106" s="41">
        <v>131</v>
      </c>
      <c r="I106" s="45">
        <v>1</v>
      </c>
      <c r="J106" s="76"/>
      <c r="K106" s="74"/>
      <c r="L106" s="75"/>
      <c r="M106" s="76"/>
      <c r="N106" s="74"/>
      <c r="O106" s="74"/>
      <c r="P106" s="74">
        <f t="shared" ref="P106:U106" si="9">SUM(P107)</f>
        <v>145505.78032786891</v>
      </c>
      <c r="Q106" s="74">
        <f t="shared" si="9"/>
        <v>668359.66505740781</v>
      </c>
      <c r="R106" s="74">
        <f t="shared" si="9"/>
        <v>552050.27156013995</v>
      </c>
      <c r="S106" s="74">
        <f t="shared" si="9"/>
        <v>1101514.3724546784</v>
      </c>
      <c r="T106" s="74">
        <f t="shared" si="9"/>
        <v>992782.14065692574</v>
      </c>
      <c r="U106" s="74">
        <f t="shared" si="9"/>
        <v>483259.00994297949</v>
      </c>
    </row>
    <row r="107" spans="2:21" x14ac:dyDescent="0.25">
      <c r="B107" s="57" t="s">
        <v>128</v>
      </c>
      <c r="C107" s="41" t="s">
        <v>129</v>
      </c>
      <c r="D107" s="63">
        <v>44652</v>
      </c>
      <c r="E107" s="63">
        <v>44834</v>
      </c>
      <c r="F107" s="42">
        <v>3943471.24</v>
      </c>
      <c r="G107" s="42">
        <v>1984.0212300000001</v>
      </c>
      <c r="H107" s="41">
        <v>131</v>
      </c>
      <c r="I107" s="45">
        <v>1</v>
      </c>
      <c r="J107" s="76"/>
      <c r="K107" s="74"/>
      <c r="L107" s="75"/>
      <c r="M107" s="76"/>
      <c r="N107" s="74"/>
      <c r="O107" s="74"/>
      <c r="P107" s="74">
        <f t="shared" ref="P107:U107" si="10">SUM(P108+P109+P110+P111+P112+P113+P114+P115+P116+P117+P118+P119+P120+P121)</f>
        <v>145505.78032786891</v>
      </c>
      <c r="Q107" s="74">
        <f t="shared" si="10"/>
        <v>668359.66505740781</v>
      </c>
      <c r="R107" s="74">
        <f t="shared" si="10"/>
        <v>552050.27156013995</v>
      </c>
      <c r="S107" s="74">
        <f t="shared" si="10"/>
        <v>1101514.3724546784</v>
      </c>
      <c r="T107" s="74">
        <f t="shared" si="10"/>
        <v>992782.14065692574</v>
      </c>
      <c r="U107" s="74">
        <f t="shared" si="10"/>
        <v>483259.00994297949</v>
      </c>
    </row>
    <row r="108" spans="2:21" x14ac:dyDescent="0.25">
      <c r="B108" s="57" t="s">
        <v>130</v>
      </c>
      <c r="C108" s="41" t="s">
        <v>131</v>
      </c>
      <c r="D108" s="63">
        <v>44652</v>
      </c>
      <c r="E108" s="63">
        <v>44712</v>
      </c>
      <c r="F108" s="42">
        <v>192449.41</v>
      </c>
      <c r="G108" s="42">
        <v>210.62585999999999</v>
      </c>
      <c r="H108" s="41">
        <v>43</v>
      </c>
      <c r="I108" s="45">
        <v>1</v>
      </c>
      <c r="J108" s="76"/>
      <c r="K108" s="74"/>
      <c r="L108" s="75"/>
      <c r="M108" s="76"/>
      <c r="N108" s="74"/>
      <c r="O108" s="74"/>
      <c r="P108" s="74">
        <v>94647.250819672176</v>
      </c>
      <c r="Q108" s="74">
        <v>97802.159180327915</v>
      </c>
      <c r="R108" s="74"/>
      <c r="S108" s="74"/>
      <c r="T108" s="74"/>
      <c r="U108" s="74"/>
    </row>
    <row r="109" spans="2:21" x14ac:dyDescent="0.25">
      <c r="B109" s="57" t="s">
        <v>132</v>
      </c>
      <c r="C109" s="41" t="s">
        <v>133</v>
      </c>
      <c r="D109" s="63">
        <v>44683</v>
      </c>
      <c r="E109" s="63">
        <v>44742</v>
      </c>
      <c r="F109" s="42">
        <v>390169.19</v>
      </c>
      <c r="G109" s="42">
        <v>322.53073999999998</v>
      </c>
      <c r="H109" s="41">
        <v>44</v>
      </c>
      <c r="I109" s="45">
        <v>1</v>
      </c>
      <c r="J109" s="76"/>
      <c r="K109" s="74"/>
      <c r="L109" s="75"/>
      <c r="M109" s="76"/>
      <c r="N109" s="74"/>
      <c r="O109" s="74"/>
      <c r="P109" s="74"/>
      <c r="Q109" s="74">
        <v>195084.59500000003</v>
      </c>
      <c r="R109" s="74">
        <v>195084.59500000003</v>
      </c>
      <c r="S109" s="74"/>
      <c r="T109" s="74"/>
      <c r="U109" s="74"/>
    </row>
    <row r="110" spans="2:21" x14ac:dyDescent="0.25">
      <c r="B110" s="57" t="s">
        <v>134</v>
      </c>
      <c r="C110" s="41" t="s">
        <v>135</v>
      </c>
      <c r="D110" s="63">
        <v>44713</v>
      </c>
      <c r="E110" s="63">
        <v>44742</v>
      </c>
      <c r="F110" s="42">
        <v>18959.7</v>
      </c>
      <c r="G110" s="42">
        <v>23.745560000000001</v>
      </c>
      <c r="H110" s="41">
        <v>22</v>
      </c>
      <c r="I110" s="45">
        <v>1</v>
      </c>
      <c r="J110" s="76"/>
      <c r="K110" s="74"/>
      <c r="L110" s="75"/>
      <c r="M110" s="76"/>
      <c r="N110" s="74"/>
      <c r="O110" s="74"/>
      <c r="P110" s="74"/>
      <c r="Q110" s="74"/>
      <c r="R110" s="74">
        <v>18959.700000000004</v>
      </c>
      <c r="S110" s="74"/>
      <c r="T110" s="74"/>
      <c r="U110" s="74"/>
    </row>
    <row r="111" spans="2:21" x14ac:dyDescent="0.25">
      <c r="B111" s="57" t="s">
        <v>180</v>
      </c>
      <c r="C111" s="41" t="s">
        <v>181</v>
      </c>
      <c r="D111" s="63">
        <v>44683</v>
      </c>
      <c r="E111" s="63">
        <v>44771</v>
      </c>
      <c r="F111" s="42">
        <v>543542.34</v>
      </c>
      <c r="G111" s="42">
        <v>118.64138</v>
      </c>
      <c r="H111" s="41">
        <v>65</v>
      </c>
      <c r="I111" s="45">
        <v>1</v>
      </c>
      <c r="J111" s="76"/>
      <c r="K111" s="74"/>
      <c r="L111" s="75"/>
      <c r="M111" s="76"/>
      <c r="N111" s="74"/>
      <c r="O111" s="74"/>
      <c r="P111" s="74"/>
      <c r="Q111" s="74">
        <v>183216.51910112362</v>
      </c>
      <c r="R111" s="74">
        <v>183216.51910112362</v>
      </c>
      <c r="S111" s="74">
        <v>177109.30179775282</v>
      </c>
      <c r="T111" s="74"/>
      <c r="U111" s="74"/>
    </row>
    <row r="112" spans="2:21" x14ac:dyDescent="0.25">
      <c r="B112" s="57" t="s">
        <v>142</v>
      </c>
      <c r="C112" s="41" t="s">
        <v>143</v>
      </c>
      <c r="D112" s="63">
        <v>44683</v>
      </c>
      <c r="E112" s="63">
        <v>44804</v>
      </c>
      <c r="F112" s="42">
        <v>398914.88</v>
      </c>
      <c r="G112" s="42">
        <v>210.39004</v>
      </c>
      <c r="H112" s="41">
        <v>88</v>
      </c>
      <c r="I112" s="45">
        <v>1</v>
      </c>
      <c r="J112" s="76"/>
      <c r="K112" s="74"/>
      <c r="L112" s="75"/>
      <c r="M112" s="76"/>
      <c r="N112" s="74"/>
      <c r="O112" s="74"/>
      <c r="P112" s="74"/>
      <c r="Q112" s="74">
        <v>98093.822950819638</v>
      </c>
      <c r="R112" s="74">
        <v>98093.822950819638</v>
      </c>
      <c r="S112" s="74">
        <v>101363.61704918029</v>
      </c>
      <c r="T112" s="74">
        <v>101363.61704918029</v>
      </c>
      <c r="U112" s="74"/>
    </row>
    <row r="113" spans="2:21" x14ac:dyDescent="0.25">
      <c r="B113" s="57" t="s">
        <v>182</v>
      </c>
      <c r="C113" s="41" t="s">
        <v>183</v>
      </c>
      <c r="D113" s="63">
        <v>44683</v>
      </c>
      <c r="E113" s="63">
        <v>44742</v>
      </c>
      <c r="F113" s="42">
        <v>23674.21</v>
      </c>
      <c r="G113" s="42">
        <v>11.368</v>
      </c>
      <c r="H113" s="41">
        <v>44</v>
      </c>
      <c r="I113" s="45">
        <v>1</v>
      </c>
      <c r="J113" s="76"/>
      <c r="K113" s="74"/>
      <c r="L113" s="75"/>
      <c r="M113" s="76"/>
      <c r="N113" s="74"/>
      <c r="O113" s="74"/>
      <c r="P113" s="74"/>
      <c r="Q113" s="74">
        <v>11837.104999999994</v>
      </c>
      <c r="R113" s="74">
        <v>11837.104999999994</v>
      </c>
      <c r="S113" s="74"/>
      <c r="T113" s="74"/>
      <c r="U113" s="74"/>
    </row>
    <row r="114" spans="2:21" x14ac:dyDescent="0.25">
      <c r="B114" s="57" t="s">
        <v>104</v>
      </c>
      <c r="C114" s="41" t="s">
        <v>105</v>
      </c>
      <c r="D114" s="63">
        <v>44774</v>
      </c>
      <c r="E114" s="63">
        <v>44804</v>
      </c>
      <c r="F114" s="42">
        <v>68377.070000000007</v>
      </c>
      <c r="G114" s="42">
        <v>50.315199999999997</v>
      </c>
      <c r="H114" s="41">
        <v>23</v>
      </c>
      <c r="I114" s="45">
        <v>1</v>
      </c>
      <c r="J114" s="76"/>
      <c r="K114" s="74"/>
      <c r="L114" s="75"/>
      <c r="M114" s="76"/>
      <c r="N114" s="74"/>
      <c r="O114" s="74"/>
      <c r="P114" s="74"/>
      <c r="Q114" s="74"/>
      <c r="R114" s="74"/>
      <c r="S114" s="74"/>
      <c r="T114" s="74">
        <v>68377.070000000022</v>
      </c>
      <c r="U114" s="74"/>
    </row>
    <row r="115" spans="2:21" x14ac:dyDescent="0.25">
      <c r="B115" s="57" t="s">
        <v>150</v>
      </c>
      <c r="C115" s="41" t="s">
        <v>151</v>
      </c>
      <c r="D115" s="63">
        <v>44652</v>
      </c>
      <c r="E115" s="63">
        <v>44834</v>
      </c>
      <c r="F115" s="42">
        <v>273637.03000000003</v>
      </c>
      <c r="G115" s="42">
        <v>991.93421999999998</v>
      </c>
      <c r="H115" s="41">
        <v>131</v>
      </c>
      <c r="I115" s="45">
        <v>1</v>
      </c>
      <c r="J115" s="76"/>
      <c r="K115" s="74"/>
      <c r="L115" s="75"/>
      <c r="M115" s="76"/>
      <c r="N115" s="74"/>
      <c r="O115" s="74"/>
      <c r="P115" s="74">
        <v>44858.529508196727</v>
      </c>
      <c r="Q115" s="74">
        <v>46353.813825136618</v>
      </c>
      <c r="R115" s="74">
        <v>44858.529508196727</v>
      </c>
      <c r="S115" s="74">
        <v>46353.813825136618</v>
      </c>
      <c r="T115" s="74">
        <v>46353.813825136618</v>
      </c>
      <c r="U115" s="74">
        <v>44858.529508196727</v>
      </c>
    </row>
    <row r="116" spans="2:21" x14ac:dyDescent="0.25">
      <c r="B116" s="57" t="s">
        <v>152</v>
      </c>
      <c r="C116" s="41" t="s">
        <v>153</v>
      </c>
      <c r="D116" s="63">
        <v>44683</v>
      </c>
      <c r="E116" s="63">
        <v>44712</v>
      </c>
      <c r="F116" s="42">
        <v>33306.620000000003</v>
      </c>
      <c r="G116" s="42">
        <v>29.655480000000001</v>
      </c>
      <c r="H116" s="41">
        <v>22</v>
      </c>
      <c r="I116" s="45">
        <v>1</v>
      </c>
      <c r="J116" s="76"/>
      <c r="K116" s="74"/>
      <c r="L116" s="75"/>
      <c r="M116" s="76"/>
      <c r="N116" s="74"/>
      <c r="O116" s="74"/>
      <c r="P116" s="74"/>
      <c r="Q116" s="74">
        <v>33306.620000000017</v>
      </c>
      <c r="R116" s="74"/>
      <c r="S116" s="74"/>
      <c r="T116" s="74"/>
      <c r="U116" s="74"/>
    </row>
    <row r="117" spans="2:21" x14ac:dyDescent="0.25">
      <c r="B117" s="57" t="s">
        <v>154</v>
      </c>
      <c r="C117" s="41" t="s">
        <v>155</v>
      </c>
      <c r="D117" s="63">
        <v>44683</v>
      </c>
      <c r="E117" s="63">
        <v>44712</v>
      </c>
      <c r="F117" s="42">
        <v>2665.03</v>
      </c>
      <c r="G117" s="42">
        <v>2.8479999999999999</v>
      </c>
      <c r="H117" s="41">
        <v>22</v>
      </c>
      <c r="I117" s="45">
        <v>1</v>
      </c>
      <c r="J117" s="76"/>
      <c r="K117" s="74"/>
      <c r="L117" s="75"/>
      <c r="M117" s="76"/>
      <c r="N117" s="74"/>
      <c r="O117" s="74"/>
      <c r="P117" s="74"/>
      <c r="Q117" s="74">
        <v>2665.0299999999984</v>
      </c>
      <c r="R117" s="74"/>
      <c r="S117" s="74"/>
      <c r="T117" s="74"/>
      <c r="U117" s="74"/>
    </row>
    <row r="118" spans="2:21" x14ac:dyDescent="0.25">
      <c r="B118" s="57" t="s">
        <v>166</v>
      </c>
      <c r="C118" s="41" t="s">
        <v>167</v>
      </c>
      <c r="D118" s="63">
        <v>44743</v>
      </c>
      <c r="E118" s="63">
        <v>44804</v>
      </c>
      <c r="F118" s="42">
        <v>647347.62</v>
      </c>
      <c r="G118" s="42">
        <v>0</v>
      </c>
      <c r="H118" s="41">
        <v>44</v>
      </c>
      <c r="I118" s="45">
        <v>1</v>
      </c>
      <c r="J118" s="76"/>
      <c r="K118" s="74"/>
      <c r="L118" s="75"/>
      <c r="M118" s="76"/>
      <c r="N118" s="74"/>
      <c r="O118" s="74"/>
      <c r="P118" s="74"/>
      <c r="Q118" s="74"/>
      <c r="R118" s="74"/>
      <c r="S118" s="74">
        <v>323673.80999999982</v>
      </c>
      <c r="T118" s="74">
        <v>323673.80999999982</v>
      </c>
      <c r="U118" s="74"/>
    </row>
    <row r="119" spans="2:21" x14ac:dyDescent="0.25">
      <c r="B119" s="57" t="s">
        <v>122</v>
      </c>
      <c r="C119" s="41" t="s">
        <v>123</v>
      </c>
      <c r="D119" s="63">
        <v>44743</v>
      </c>
      <c r="E119" s="63">
        <v>44834</v>
      </c>
      <c r="F119" s="42">
        <v>1344428.14</v>
      </c>
      <c r="G119" s="42">
        <v>0</v>
      </c>
      <c r="H119" s="41">
        <v>66</v>
      </c>
      <c r="I119" s="45">
        <v>1</v>
      </c>
      <c r="J119" s="76"/>
      <c r="K119" s="74"/>
      <c r="L119" s="75"/>
      <c r="M119" s="76"/>
      <c r="N119" s="74"/>
      <c r="O119" s="74"/>
      <c r="P119" s="74"/>
      <c r="Q119" s="74"/>
      <c r="R119" s="74"/>
      <c r="S119" s="74">
        <v>453013.82978260884</v>
      </c>
      <c r="T119" s="74">
        <v>453013.82978260884</v>
      </c>
      <c r="U119" s="74">
        <v>438400.48043478274</v>
      </c>
    </row>
    <row r="120" spans="2:21" x14ac:dyDescent="0.25">
      <c r="B120" s="57" t="s">
        <v>184</v>
      </c>
      <c r="C120" s="41" t="s">
        <v>185</v>
      </c>
      <c r="D120" s="63">
        <v>44652</v>
      </c>
      <c r="E120" s="63">
        <v>44680</v>
      </c>
      <c r="F120" s="42">
        <v>5812.5</v>
      </c>
      <c r="G120" s="42">
        <v>11.64175</v>
      </c>
      <c r="H120" s="41">
        <v>21</v>
      </c>
      <c r="I120" s="45">
        <v>1</v>
      </c>
      <c r="J120" s="76"/>
      <c r="K120" s="74"/>
      <c r="L120" s="75"/>
      <c r="M120" s="76"/>
      <c r="N120" s="74"/>
      <c r="O120" s="74"/>
      <c r="P120" s="74">
        <v>5812.5000000000036</v>
      </c>
      <c r="Q120" s="74"/>
      <c r="R120" s="74"/>
      <c r="S120" s="74"/>
      <c r="T120" s="74"/>
      <c r="U120" s="74"/>
    </row>
    <row r="121" spans="2:21" x14ac:dyDescent="0.25">
      <c r="B121" s="57" t="s">
        <v>186</v>
      </c>
      <c r="C121" s="41" t="s">
        <v>187</v>
      </c>
      <c r="D121" s="63">
        <v>44652</v>
      </c>
      <c r="E121" s="63">
        <v>44680</v>
      </c>
      <c r="F121" s="42">
        <v>187.5</v>
      </c>
      <c r="G121" s="42">
        <v>0.32500000000000001</v>
      </c>
      <c r="H121" s="41">
        <v>21</v>
      </c>
      <c r="I121" s="45">
        <v>1</v>
      </c>
      <c r="J121" s="76"/>
      <c r="K121" s="74"/>
      <c r="L121" s="75"/>
      <c r="M121" s="76"/>
      <c r="N121" s="74"/>
      <c r="O121" s="74"/>
      <c r="P121" s="74">
        <v>187.5</v>
      </c>
      <c r="Q121" s="74"/>
      <c r="R121" s="74"/>
      <c r="S121" s="74"/>
      <c r="T121" s="74"/>
      <c r="U121" s="74"/>
    </row>
    <row r="122" spans="2:21" x14ac:dyDescent="0.25">
      <c r="B122" s="57" t="s">
        <v>188</v>
      </c>
      <c r="C122" s="41" t="s">
        <v>189</v>
      </c>
      <c r="D122" s="63">
        <v>44683</v>
      </c>
      <c r="E122" s="63">
        <v>44834</v>
      </c>
      <c r="F122" s="42">
        <v>398836.94</v>
      </c>
      <c r="G122" s="42">
        <v>358.75563</v>
      </c>
      <c r="H122" s="41">
        <v>110</v>
      </c>
      <c r="I122" s="45">
        <v>1</v>
      </c>
      <c r="J122" s="76"/>
      <c r="K122" s="74"/>
      <c r="L122" s="75"/>
      <c r="M122" s="76"/>
      <c r="N122" s="74"/>
      <c r="O122" s="74"/>
      <c r="P122" s="74"/>
      <c r="Q122" s="74">
        <f>SUM(Q123)</f>
        <v>112357.08671052638</v>
      </c>
      <c r="R122" s="74">
        <f>SUM(R123)</f>
        <v>154906.16513176658</v>
      </c>
      <c r="S122" s="74">
        <f>SUM(S123)</f>
        <v>52436.29346949207</v>
      </c>
      <c r="T122" s="74">
        <f>SUM(T123)</f>
        <v>52436.29346949207</v>
      </c>
      <c r="U122" s="74">
        <f>SUM(U123)</f>
        <v>26701.101218723037</v>
      </c>
    </row>
    <row r="123" spans="2:21" x14ac:dyDescent="0.25">
      <c r="B123" s="57" t="s">
        <v>128</v>
      </c>
      <c r="C123" s="41" t="s">
        <v>129</v>
      </c>
      <c r="D123" s="63">
        <v>44683</v>
      </c>
      <c r="E123" s="63">
        <v>44834</v>
      </c>
      <c r="F123" s="42">
        <v>398836.94</v>
      </c>
      <c r="G123" s="42">
        <v>358.75563</v>
      </c>
      <c r="H123" s="41">
        <v>110</v>
      </c>
      <c r="I123" s="45">
        <v>1</v>
      </c>
      <c r="J123" s="76"/>
      <c r="K123" s="74"/>
      <c r="L123" s="75"/>
      <c r="M123" s="76"/>
      <c r="N123" s="74"/>
      <c r="O123" s="74"/>
      <c r="P123" s="74"/>
      <c r="Q123" s="74">
        <f>SUM(Q124+Q125+Q126+Q127+Q128+Q129+Q130+Q131+Q132)</f>
        <v>112357.08671052638</v>
      </c>
      <c r="R123" s="74">
        <f>SUM(R124+R125+R126+R127+R128+R129+R130+R131+R132)</f>
        <v>154906.16513176658</v>
      </c>
      <c r="S123" s="74">
        <f>SUM(S124+S125+S126+S127+S128+S129+S130+S131+S132)</f>
        <v>52436.29346949207</v>
      </c>
      <c r="T123" s="74">
        <f>SUM(T124+T125+T126+T127+T128+T129+T130+T131+T132)</f>
        <v>52436.29346949207</v>
      </c>
      <c r="U123" s="74">
        <f>SUM(U124+U125+U126+U127+U128+U129+U130+U131+U132)</f>
        <v>26701.101218723037</v>
      </c>
    </row>
    <row r="124" spans="2:21" x14ac:dyDescent="0.25">
      <c r="B124" s="57" t="s">
        <v>130</v>
      </c>
      <c r="C124" s="41" t="s">
        <v>131</v>
      </c>
      <c r="D124" s="63">
        <v>44683</v>
      </c>
      <c r="E124" s="63">
        <v>44742</v>
      </c>
      <c r="F124" s="42">
        <v>170489.33</v>
      </c>
      <c r="G124" s="42">
        <v>259.28928999999999</v>
      </c>
      <c r="H124" s="41">
        <v>44</v>
      </c>
      <c r="I124" s="45">
        <v>1</v>
      </c>
      <c r="J124" s="76"/>
      <c r="K124" s="74"/>
      <c r="L124" s="75"/>
      <c r="M124" s="76"/>
      <c r="N124" s="74"/>
      <c r="O124" s="74"/>
      <c r="P124" s="74"/>
      <c r="Q124" s="74">
        <v>85244.665000000052</v>
      </c>
      <c r="R124" s="74">
        <v>85244.665000000052</v>
      </c>
      <c r="S124" s="74"/>
      <c r="T124" s="74"/>
      <c r="U124" s="74"/>
    </row>
    <row r="125" spans="2:21" x14ac:dyDescent="0.25">
      <c r="B125" s="57" t="s">
        <v>132</v>
      </c>
      <c r="C125" s="41" t="s">
        <v>133</v>
      </c>
      <c r="D125" s="63">
        <v>44713</v>
      </c>
      <c r="E125" s="63">
        <v>44742</v>
      </c>
      <c r="F125" s="42">
        <v>15769.41</v>
      </c>
      <c r="G125" s="42">
        <v>14.11777</v>
      </c>
      <c r="H125" s="41">
        <v>22</v>
      </c>
      <c r="I125" s="45">
        <v>1</v>
      </c>
      <c r="J125" s="76"/>
      <c r="K125" s="74"/>
      <c r="L125" s="75"/>
      <c r="M125" s="76"/>
      <c r="N125" s="74"/>
      <c r="O125" s="74"/>
      <c r="P125" s="74"/>
      <c r="Q125" s="74"/>
      <c r="R125" s="74">
        <v>15769.410000000013</v>
      </c>
      <c r="S125" s="74"/>
      <c r="T125" s="74"/>
      <c r="U125" s="74"/>
    </row>
    <row r="126" spans="2:21" x14ac:dyDescent="0.25">
      <c r="B126" s="57" t="s">
        <v>180</v>
      </c>
      <c r="C126" s="41" t="s">
        <v>181</v>
      </c>
      <c r="D126" s="63">
        <v>44713</v>
      </c>
      <c r="E126" s="63">
        <v>44804</v>
      </c>
      <c r="F126" s="42">
        <v>73734.009999999995</v>
      </c>
      <c r="G126" s="42">
        <v>15.639519999999999</v>
      </c>
      <c r="H126" s="41">
        <v>66</v>
      </c>
      <c r="I126" s="45">
        <v>1</v>
      </c>
      <c r="J126" s="76"/>
      <c r="K126" s="74"/>
      <c r="L126" s="75"/>
      <c r="M126" s="76"/>
      <c r="N126" s="74"/>
      <c r="O126" s="74"/>
      <c r="P126" s="74"/>
      <c r="Q126" s="74"/>
      <c r="R126" s="74">
        <v>24043.698913043478</v>
      </c>
      <c r="S126" s="74">
        <v>24845.15554347826</v>
      </c>
      <c r="T126" s="74">
        <v>24845.15554347826</v>
      </c>
      <c r="U126" s="74"/>
    </row>
    <row r="127" spans="2:21" x14ac:dyDescent="0.25">
      <c r="B127" s="57" t="s">
        <v>142</v>
      </c>
      <c r="C127" s="41" t="s">
        <v>143</v>
      </c>
      <c r="D127" s="63">
        <v>44713</v>
      </c>
      <c r="E127" s="63">
        <v>44742</v>
      </c>
      <c r="F127" s="42">
        <v>3147.29</v>
      </c>
      <c r="G127" s="42">
        <v>2.1987899999999998</v>
      </c>
      <c r="H127" s="41">
        <v>22</v>
      </c>
      <c r="I127" s="45">
        <v>1</v>
      </c>
      <c r="J127" s="76"/>
      <c r="K127" s="74"/>
      <c r="L127" s="75"/>
      <c r="M127" s="76"/>
      <c r="N127" s="74"/>
      <c r="O127" s="74"/>
      <c r="P127" s="74"/>
      <c r="Q127" s="74"/>
      <c r="R127" s="74">
        <v>3147.2899999999977</v>
      </c>
      <c r="S127" s="74"/>
      <c r="T127" s="74"/>
      <c r="U127" s="74"/>
    </row>
    <row r="128" spans="2:21" x14ac:dyDescent="0.25">
      <c r="B128" s="57" t="s">
        <v>182</v>
      </c>
      <c r="C128" s="41" t="s">
        <v>183</v>
      </c>
      <c r="D128" s="63">
        <v>44713</v>
      </c>
      <c r="E128" s="63">
        <v>44834</v>
      </c>
      <c r="F128" s="42">
        <v>98448.63</v>
      </c>
      <c r="G128" s="42">
        <v>15.395630000000001</v>
      </c>
      <c r="H128" s="41">
        <v>88</v>
      </c>
      <c r="I128" s="45">
        <v>1</v>
      </c>
      <c r="J128" s="76"/>
      <c r="K128" s="74"/>
      <c r="L128" s="75"/>
      <c r="M128" s="76"/>
      <c r="N128" s="74"/>
      <c r="O128" s="74"/>
      <c r="P128" s="74"/>
      <c r="Q128" s="74"/>
      <c r="R128" s="74">
        <v>24208.679508196721</v>
      </c>
      <c r="S128" s="74">
        <v>25015.635491803278</v>
      </c>
      <c r="T128" s="74">
        <v>25015.635491803278</v>
      </c>
      <c r="U128" s="74">
        <v>24208.679508196721</v>
      </c>
    </row>
    <row r="129" spans="2:23" x14ac:dyDescent="0.25">
      <c r="B129" s="57" t="s">
        <v>190</v>
      </c>
      <c r="C129" s="41" t="s">
        <v>191</v>
      </c>
      <c r="D129" s="63">
        <v>44683</v>
      </c>
      <c r="E129" s="63">
        <v>44712</v>
      </c>
      <c r="F129" s="42">
        <v>320</v>
      </c>
      <c r="G129" s="42">
        <v>0.17399999999999999</v>
      </c>
      <c r="H129" s="41">
        <v>22</v>
      </c>
      <c r="I129" s="45">
        <v>1</v>
      </c>
      <c r="J129" s="76"/>
      <c r="K129" s="74"/>
      <c r="L129" s="75"/>
      <c r="M129" s="76"/>
      <c r="N129" s="74"/>
      <c r="O129" s="74"/>
      <c r="P129" s="74"/>
      <c r="Q129" s="74">
        <v>320</v>
      </c>
      <c r="R129" s="74"/>
      <c r="S129" s="74"/>
      <c r="T129" s="74"/>
      <c r="U129" s="74"/>
      <c r="W129" s="16">
        <f>M134+J134</f>
        <v>30853329.169999998</v>
      </c>
    </row>
    <row r="130" spans="2:23" x14ac:dyDescent="0.25">
      <c r="B130" s="57" t="s">
        <v>150</v>
      </c>
      <c r="C130" s="41" t="s">
        <v>151</v>
      </c>
      <c r="D130" s="63">
        <v>44683</v>
      </c>
      <c r="E130" s="63">
        <v>44834</v>
      </c>
      <c r="F130" s="42">
        <v>12628.27</v>
      </c>
      <c r="G130" s="42">
        <v>4.0736299999999996</v>
      </c>
      <c r="H130" s="41">
        <v>110</v>
      </c>
      <c r="I130" s="45">
        <v>1</v>
      </c>
      <c r="J130" s="76"/>
      <c r="K130" s="74"/>
      <c r="L130" s="75"/>
      <c r="M130" s="76"/>
      <c r="N130" s="74"/>
      <c r="O130" s="74"/>
      <c r="P130" s="74"/>
      <c r="Q130" s="74">
        <v>2492.4217105263174</v>
      </c>
      <c r="R130" s="74">
        <v>2492.4217105263174</v>
      </c>
      <c r="S130" s="74">
        <v>2575.502434210528</v>
      </c>
      <c r="T130" s="74">
        <v>2575.502434210528</v>
      </c>
      <c r="U130" s="74">
        <v>2492.4217105263174</v>
      </c>
    </row>
    <row r="131" spans="2:23" x14ac:dyDescent="0.25">
      <c r="B131" s="57" t="s">
        <v>184</v>
      </c>
      <c r="C131" s="41" t="s">
        <v>185</v>
      </c>
      <c r="D131" s="63">
        <v>44683</v>
      </c>
      <c r="E131" s="63">
        <v>44712</v>
      </c>
      <c r="F131" s="42">
        <v>23550</v>
      </c>
      <c r="G131" s="42">
        <v>46.567</v>
      </c>
      <c r="H131" s="41">
        <v>22</v>
      </c>
      <c r="I131" s="45">
        <v>1</v>
      </c>
      <c r="J131" s="67"/>
      <c r="K131" s="65"/>
      <c r="L131" s="66"/>
      <c r="M131" s="67"/>
      <c r="N131" s="65"/>
      <c r="O131" s="65"/>
      <c r="P131" s="65"/>
      <c r="Q131" s="65">
        <v>23550</v>
      </c>
      <c r="R131" s="65"/>
      <c r="S131" s="65"/>
      <c r="T131" s="65"/>
      <c r="U131" s="65"/>
    </row>
    <row r="132" spans="2:23" ht="13.8" thickBot="1" x14ac:dyDescent="0.3">
      <c r="B132" s="57" t="s">
        <v>186</v>
      </c>
      <c r="C132" s="41" t="s">
        <v>187</v>
      </c>
      <c r="D132" s="63">
        <v>44683</v>
      </c>
      <c r="E132" s="63">
        <v>44712</v>
      </c>
      <c r="F132" s="42">
        <v>750</v>
      </c>
      <c r="G132" s="42">
        <v>1.3</v>
      </c>
      <c r="H132" s="41">
        <v>22</v>
      </c>
      <c r="I132" s="45">
        <v>1</v>
      </c>
      <c r="J132" s="67"/>
      <c r="K132" s="65"/>
      <c r="L132" s="66"/>
      <c r="M132" s="67"/>
      <c r="N132" s="65"/>
      <c r="O132" s="65"/>
      <c r="P132" s="65"/>
      <c r="Q132" s="65">
        <v>750</v>
      </c>
      <c r="R132" s="65"/>
      <c r="S132" s="65"/>
      <c r="T132" s="65"/>
      <c r="U132" s="65"/>
    </row>
    <row r="133" spans="2:23" ht="13.8" thickBot="1" x14ac:dyDescent="0.3">
      <c r="B133" s="58"/>
      <c r="C133" s="46" t="s">
        <v>204</v>
      </c>
      <c r="D133" s="77"/>
      <c r="E133" s="77"/>
      <c r="F133" s="47"/>
      <c r="G133" s="47"/>
      <c r="H133" s="46"/>
      <c r="I133" s="51"/>
      <c r="J133" s="50">
        <f t="shared" ref="J133:U133" si="11">J9</f>
        <v>642456.93281048234</v>
      </c>
      <c r="K133" s="48">
        <f t="shared" si="11"/>
        <v>1876213.3968657569</v>
      </c>
      <c r="L133" s="49">
        <f t="shared" si="11"/>
        <v>2433886.8104279605</v>
      </c>
      <c r="M133" s="50">
        <f t="shared" si="11"/>
        <v>2826409.6263496908</v>
      </c>
      <c r="N133" s="48">
        <f t="shared" si="11"/>
        <v>2671161.6264631087</v>
      </c>
      <c r="O133" s="48">
        <f t="shared" si="11"/>
        <v>2352822.1271008682</v>
      </c>
      <c r="P133" s="48">
        <f t="shared" si="11"/>
        <v>2653843.06501988</v>
      </c>
      <c r="Q133" s="48">
        <f t="shared" si="11"/>
        <v>3455643.0724852597</v>
      </c>
      <c r="R133" s="48">
        <f t="shared" si="11"/>
        <v>3396086.9771373011</v>
      </c>
      <c r="S133" s="48">
        <f t="shared" si="11"/>
        <v>3530760.3294984638</v>
      </c>
      <c r="T133" s="48">
        <f t="shared" si="11"/>
        <v>3201690.9479234777</v>
      </c>
      <c r="U133" s="48">
        <f t="shared" si="11"/>
        <v>1812354.2579177513</v>
      </c>
    </row>
    <row r="134" spans="2:23" ht="13.8" thickBot="1" x14ac:dyDescent="0.3">
      <c r="B134" s="59"/>
      <c r="C134" s="60" t="s">
        <v>205</v>
      </c>
      <c r="D134" s="89"/>
      <c r="E134" s="89"/>
      <c r="F134" s="61"/>
      <c r="G134" s="61"/>
      <c r="H134" s="60"/>
      <c r="I134" s="62"/>
      <c r="J134" s="200">
        <f>SUM(J9:L9)</f>
        <v>4952557.1401041998</v>
      </c>
      <c r="K134" s="201"/>
      <c r="L134" s="202"/>
      <c r="M134" s="200">
        <f>SUM(M9:U9)</f>
        <v>25900772.029895797</v>
      </c>
      <c r="N134" s="201"/>
      <c r="O134" s="201"/>
      <c r="P134" s="201"/>
      <c r="Q134" s="201"/>
      <c r="R134" s="201"/>
      <c r="S134" s="201"/>
      <c r="T134" s="201"/>
      <c r="U134" s="202"/>
    </row>
  </sheetData>
  <mergeCells count="14">
    <mergeCell ref="J7:L7"/>
    <mergeCell ref="J6:L6"/>
    <mergeCell ref="J134:L134"/>
    <mergeCell ref="M7:U7"/>
    <mergeCell ref="M6:U6"/>
    <mergeCell ref="M134:U134"/>
    <mergeCell ref="F7:F8"/>
    <mergeCell ref="G7:G8"/>
    <mergeCell ref="H7:H8"/>
    <mergeCell ref="I7:I8"/>
    <mergeCell ref="B7:B8"/>
    <mergeCell ref="C7:C8"/>
    <mergeCell ref="D7:D8"/>
    <mergeCell ref="E7:E8"/>
  </mergeCells>
  <phoneticPr fontId="0" type="noConversion"/>
  <pageMargins left="0.59055118110236227" right="0.39370078740157483" top="0.59055118110236227" bottom="0.59055118110236227" header="0" footer="0.19685039370078741"/>
  <pageSetup paperSize="9" pageOrder="overThenDown" orientation="landscape" horizontalDpi="300" verticalDpi="300" r:id="rId1"/>
  <headerFooter alignWithMargins="0">
    <oddFooter>&amp;L&amp;9Zpracováno programem &amp;"Arial CE,Tučné"BUILDpower,  © RTS, a.s.&amp;R&amp;9&amp;P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"/>
  <dimension ref="A2:IB14"/>
  <sheetViews>
    <sheetView workbookViewId="0">
      <selection activeCell="D17" sqref="D17"/>
    </sheetView>
  </sheetViews>
  <sheetFormatPr defaultRowHeight="13.2" x14ac:dyDescent="0.25"/>
  <cols>
    <col min="1" max="1" width="8.5546875" bestFit="1" customWidth="1"/>
    <col min="2" max="2" width="9" bestFit="1" customWidth="1"/>
    <col min="3" max="3" width="12" bestFit="1" customWidth="1"/>
    <col min="4" max="4" width="12.5546875" bestFit="1" customWidth="1"/>
    <col min="5" max="5" width="10" bestFit="1" customWidth="1"/>
    <col min="7" max="7" width="11.109375" bestFit="1" customWidth="1"/>
    <col min="8" max="8" width="10.5546875" bestFit="1" customWidth="1"/>
  </cols>
  <sheetData>
    <row r="2" spans="1:236" s="3" customFormat="1" x14ac:dyDescent="0.25">
      <c r="A2" s="3" t="s">
        <v>206</v>
      </c>
      <c r="B2" s="3">
        <f>SUM('Finance-měsíční'!J9)</f>
        <v>642456.93281048234</v>
      </c>
      <c r="C2" s="3">
        <f t="shared" ref="C2:C13" si="0">B2+C1</f>
        <v>642456.93281048234</v>
      </c>
    </row>
    <row r="3" spans="1:236" x14ac:dyDescent="0.25">
      <c r="A3" s="3" t="s">
        <v>207</v>
      </c>
      <c r="B3" s="3">
        <f>SUM('Finance-měsíční'!K9)</f>
        <v>1876213.3968657569</v>
      </c>
      <c r="C3" s="3">
        <f t="shared" si="0"/>
        <v>2518670.3296762393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</row>
    <row r="4" spans="1:236" x14ac:dyDescent="0.25">
      <c r="A4" t="s">
        <v>208</v>
      </c>
      <c r="B4" s="3">
        <f>SUM('Finance-měsíční'!L9)</f>
        <v>2433886.8104279605</v>
      </c>
      <c r="C4" s="3">
        <f t="shared" si="0"/>
        <v>4952557.1401041998</v>
      </c>
    </row>
    <row r="5" spans="1:236" x14ac:dyDescent="0.25">
      <c r="A5" t="s">
        <v>209</v>
      </c>
      <c r="B5" s="3">
        <f>SUM('Finance-měsíční'!M9)</f>
        <v>2826409.6263496908</v>
      </c>
      <c r="C5" s="3">
        <f t="shared" si="0"/>
        <v>7778966.7664538901</v>
      </c>
    </row>
    <row r="6" spans="1:236" x14ac:dyDescent="0.25">
      <c r="A6" t="s">
        <v>210</v>
      </c>
      <c r="B6" s="3">
        <f>SUM('Finance-měsíční'!N9)</f>
        <v>2671161.6264631087</v>
      </c>
      <c r="C6" s="3">
        <f t="shared" si="0"/>
        <v>10450128.392917</v>
      </c>
    </row>
    <row r="7" spans="1:236" x14ac:dyDescent="0.25">
      <c r="A7" t="s">
        <v>211</v>
      </c>
      <c r="B7" s="3">
        <f>SUM('Finance-měsíční'!O9)</f>
        <v>2352822.1271008682</v>
      </c>
      <c r="C7" s="3">
        <f t="shared" si="0"/>
        <v>12802950.520017868</v>
      </c>
    </row>
    <row r="8" spans="1:236" x14ac:dyDescent="0.25">
      <c r="A8" t="s">
        <v>212</v>
      </c>
      <c r="B8" s="3">
        <f>SUM('Finance-měsíční'!P9)</f>
        <v>2653843.06501988</v>
      </c>
      <c r="C8" s="3">
        <f t="shared" si="0"/>
        <v>15456793.585037747</v>
      </c>
    </row>
    <row r="9" spans="1:236" x14ac:dyDescent="0.25">
      <c r="A9" t="s">
        <v>213</v>
      </c>
      <c r="B9" s="3">
        <f>SUM('Finance-měsíční'!Q9)</f>
        <v>3455643.0724852597</v>
      </c>
      <c r="C9" s="3">
        <f t="shared" si="0"/>
        <v>18912436.657523006</v>
      </c>
    </row>
    <row r="10" spans="1:236" x14ac:dyDescent="0.25">
      <c r="A10" t="s">
        <v>214</v>
      </c>
      <c r="B10" s="3">
        <f>SUM('Finance-měsíční'!R9)</f>
        <v>3396086.9771373011</v>
      </c>
      <c r="C10" s="3">
        <f t="shared" si="0"/>
        <v>22308523.634660307</v>
      </c>
    </row>
    <row r="11" spans="1:236" x14ac:dyDescent="0.25">
      <c r="A11" t="s">
        <v>215</v>
      </c>
      <c r="B11" s="3">
        <f>SUM('Finance-měsíční'!S9)</f>
        <v>3530760.3294984638</v>
      </c>
      <c r="C11" s="3">
        <f t="shared" si="0"/>
        <v>25839283.96415877</v>
      </c>
    </row>
    <row r="12" spans="1:236" x14ac:dyDescent="0.25">
      <c r="A12" t="s">
        <v>216</v>
      </c>
      <c r="B12" s="3">
        <f>SUM('Finance-měsíční'!T9)</f>
        <v>3201690.9479234777</v>
      </c>
      <c r="C12" s="3">
        <f t="shared" si="0"/>
        <v>29040974.912082247</v>
      </c>
    </row>
    <row r="13" spans="1:236" x14ac:dyDescent="0.25">
      <c r="A13" t="s">
        <v>217</v>
      </c>
      <c r="B13" s="3">
        <f>SUM('Finance-měsíční'!U9)</f>
        <v>1812354.2579177513</v>
      </c>
      <c r="C13" s="3">
        <f t="shared" si="0"/>
        <v>30853329.169999998</v>
      </c>
    </row>
    <row r="14" spans="1:236" x14ac:dyDescent="0.25">
      <c r="B14" s="3"/>
      <c r="C14" s="3"/>
    </row>
  </sheetData>
  <phoneticPr fontId="0" type="noConversion"/>
  <pageMargins left="0.59055118110236227" right="0.39370078740157483" top="0.59055118110236227" bottom="0.59055118110236227" header="0" footer="0.19685039370078741"/>
  <pageSetup paperSize="9" pageOrder="overThenDown" orientation="landscape" r:id="rId1"/>
  <headerFooter alignWithMargins="0">
    <oddFooter>&amp;L&amp;9Zpracováno programem &amp;"Arial CE,Tučné"BUILDpower,  © RTS, a.s.&amp;R&amp;9&amp;P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3</vt:i4>
      </vt:variant>
      <vt:variant>
        <vt:lpstr>Grafy</vt:lpstr>
      </vt:variant>
      <vt:variant>
        <vt:i4>2</vt:i4>
      </vt:variant>
      <vt:variant>
        <vt:lpstr>Pojmenované oblasti</vt:lpstr>
      </vt:variant>
      <vt:variant>
        <vt:i4>19</vt:i4>
      </vt:variant>
    </vt:vector>
  </HeadingPairs>
  <TitlesOfParts>
    <vt:vector size="24" baseType="lpstr">
      <vt:lpstr>Harmonogram</vt:lpstr>
      <vt:lpstr>Finance-měsíční</vt:lpstr>
      <vt:lpstr>Graf-hodnoty</vt:lpstr>
      <vt:lpstr>Měsíční finanční průběh</vt:lpstr>
      <vt:lpstr>Součtový finanční průběh</vt:lpstr>
      <vt:lpstr>'Finance-měsíční'!Objednatel</vt:lpstr>
      <vt:lpstr>'Finance-měsíční'!Oblast_tisku</vt:lpstr>
      <vt:lpstr>Harmonogram!Oblast_tisku</vt:lpstr>
      <vt:lpstr>'Finance-měsíční'!Print_Area</vt:lpstr>
      <vt:lpstr>Harmonogram!Print_Area</vt:lpstr>
      <vt:lpstr>'Finance-měsíční'!Print_Titles</vt:lpstr>
      <vt:lpstr>Harmonogram!Print_Titles</vt:lpstr>
      <vt:lpstr>StavbaCislo</vt:lpstr>
      <vt:lpstr>StavbaNazev</vt:lpstr>
      <vt:lpstr>'Finance-měsíční'!Zhotovitel</vt:lpstr>
      <vt:lpstr>Harmonogram!Zhotovitel</vt:lpstr>
      <vt:lpstr>ZhotovitelMisto</vt:lpstr>
      <vt:lpstr>ZhotovitelMisto2</vt:lpstr>
      <vt:lpstr>ZhotovitelNazev</vt:lpstr>
      <vt:lpstr>ZhotovitelNazev2</vt:lpstr>
      <vt:lpstr>ZhotovitelPSC</vt:lpstr>
      <vt:lpstr>ZhotovitelPSC2</vt:lpstr>
      <vt:lpstr>ZhotovitelUlice</vt:lpstr>
      <vt:lpstr>ZhotovitelUlice2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uzivatel4</dc:creator>
  <cp:lastModifiedBy>Kamil Mrva</cp:lastModifiedBy>
  <cp:lastPrinted>2025-07-14T14:09:32Z</cp:lastPrinted>
  <dcterms:created xsi:type="dcterms:W3CDTF">2009-09-14T15:05:34Z</dcterms:created>
  <dcterms:modified xsi:type="dcterms:W3CDTF">2025-07-14T14:10:21Z</dcterms:modified>
</cp:coreProperties>
</file>